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ая\ПРОЧЕЕ\СД 2022\октябрь ноябрь\"/>
    </mc:Choice>
  </mc:AlternateContent>
  <bookViews>
    <workbookView xWindow="0" yWindow="0" windowWidth="21570" windowHeight="7545"/>
  </bookViews>
  <sheets>
    <sheet name="2022" sheetId="1" r:id="rId1"/>
  </sheets>
  <definedNames>
    <definedName name="_xlnm._FilterDatabase" localSheetId="0" hidden="1">'2022'!$A$12:$H$267</definedName>
    <definedName name="_xlnm.Print_Titles" localSheetId="0">'2022'!$12:$12</definedName>
    <definedName name="_xlnm.Print_Area" localSheetId="0">'2022'!$A$1:$J$282</definedName>
  </definedNames>
  <calcPr calcId="162913"/>
</workbook>
</file>

<file path=xl/calcChain.xml><?xml version="1.0" encoding="utf-8"?>
<calcChain xmlns="http://schemas.openxmlformats.org/spreadsheetml/2006/main">
  <c r="F221" i="1" l="1"/>
  <c r="F224" i="1"/>
  <c r="F145" i="1" l="1"/>
  <c r="H140" i="1"/>
  <c r="F140" i="1"/>
  <c r="G140" i="1"/>
  <c r="H258" i="1" l="1"/>
  <c r="H257" i="1"/>
  <c r="H256" i="1" s="1"/>
  <c r="H255" i="1"/>
  <c r="H254" i="1" s="1"/>
  <c r="H253" i="1" s="1"/>
  <c r="G255" i="1"/>
  <c r="F255" i="1"/>
  <c r="F251" i="1"/>
  <c r="F247" i="1"/>
  <c r="F213" i="1"/>
  <c r="F199" i="1"/>
  <c r="F192" i="1"/>
  <c r="F159" i="1"/>
  <c r="F156" i="1"/>
  <c r="F91" i="1"/>
  <c r="F57" i="1"/>
  <c r="F69" i="1"/>
  <c r="F26" i="1"/>
  <c r="G258" i="1" l="1"/>
  <c r="F258" i="1"/>
  <c r="H131" i="1" l="1"/>
  <c r="G131" i="1"/>
  <c r="G130" i="1" s="1"/>
  <c r="H130" i="1"/>
  <c r="F131" i="1"/>
  <c r="F130" i="1" s="1"/>
  <c r="F135" i="1"/>
  <c r="F218" i="1" l="1"/>
  <c r="H223" i="1"/>
  <c r="H222" i="1" s="1"/>
  <c r="G223" i="1"/>
  <c r="G222" i="1" s="1"/>
  <c r="F223" i="1"/>
  <c r="F222" i="1" s="1"/>
  <c r="H220" i="1"/>
  <c r="H219" i="1" s="1"/>
  <c r="G220" i="1"/>
  <c r="G219" i="1" s="1"/>
  <c r="F220" i="1" l="1"/>
  <c r="F219" i="1" s="1"/>
  <c r="H226" i="1"/>
  <c r="G226" i="1"/>
  <c r="G225" i="1" s="1"/>
  <c r="G218" i="1" s="1"/>
  <c r="H225" i="1"/>
  <c r="H218" i="1" s="1"/>
  <c r="F226" i="1"/>
  <c r="F225" i="1" s="1"/>
  <c r="F173" i="1"/>
  <c r="F231" i="1" l="1"/>
  <c r="F202" i="1"/>
  <c r="F125" i="1"/>
  <c r="F124" i="1" s="1"/>
  <c r="F123" i="1" s="1"/>
  <c r="H124" i="1"/>
  <c r="H123" i="1" s="1"/>
  <c r="G124" i="1"/>
  <c r="G123" i="1" s="1"/>
  <c r="F119" i="1"/>
  <c r="F101" i="1"/>
  <c r="H122" i="1" l="1"/>
  <c r="H121" i="1"/>
  <c r="H120" i="1" s="1"/>
  <c r="G122" i="1"/>
  <c r="G121" i="1"/>
  <c r="G120" i="1" s="1"/>
  <c r="F121" i="1"/>
  <c r="F120" i="1" s="1"/>
  <c r="F122" i="1"/>
  <c r="F164" i="1"/>
  <c r="F163" i="1" s="1"/>
  <c r="H164" i="1"/>
  <c r="H163" i="1" s="1"/>
  <c r="G164" i="1"/>
  <c r="G163" i="1" s="1"/>
  <c r="G212" i="1" l="1"/>
  <c r="F212" i="1"/>
  <c r="F211" i="1" s="1"/>
  <c r="F210" i="1" s="1"/>
  <c r="G211" i="1"/>
  <c r="G210" i="1" s="1"/>
  <c r="F95" i="1" l="1"/>
  <c r="F79" i="1"/>
  <c r="F84" i="1"/>
  <c r="H100" i="1" l="1"/>
  <c r="G100" i="1"/>
  <c r="H99" i="1"/>
  <c r="H98" i="1" s="1"/>
  <c r="H97" i="1" s="1"/>
  <c r="H96" i="1" s="1"/>
  <c r="G99" i="1"/>
  <c r="G98" i="1" s="1"/>
  <c r="G97" i="1" s="1"/>
  <c r="G96" i="1" s="1"/>
  <c r="F100" i="1"/>
  <c r="F99" i="1" s="1"/>
  <c r="F98" i="1" s="1"/>
  <c r="F97" i="1" s="1"/>
  <c r="F96" i="1" s="1"/>
  <c r="H81" i="1" l="1"/>
  <c r="G81" i="1"/>
  <c r="H80" i="1"/>
  <c r="G80" i="1"/>
  <c r="H78" i="1"/>
  <c r="H77" i="1" s="1"/>
  <c r="H76" i="1" s="1"/>
  <c r="H75" i="1" s="1"/>
  <c r="G78" i="1"/>
  <c r="G77" i="1" s="1"/>
  <c r="G76" i="1" s="1"/>
  <c r="G75" i="1" s="1"/>
  <c r="F78" i="1"/>
  <c r="F77" i="1" s="1"/>
  <c r="F76" i="1" s="1"/>
  <c r="F75" i="1" s="1"/>
  <c r="H74" i="1" l="1"/>
  <c r="G74" i="1"/>
  <c r="H247" i="1"/>
  <c r="G91" i="1"/>
  <c r="F61" i="1" l="1"/>
  <c r="H60" i="1" l="1"/>
  <c r="H59" i="1" s="1"/>
  <c r="H58" i="1" s="1"/>
  <c r="H281" i="1" l="1"/>
  <c r="H280" i="1" s="1"/>
  <c r="H279" i="1" s="1"/>
  <c r="G281" i="1"/>
  <c r="G280" i="1" s="1"/>
  <c r="G279" i="1" s="1"/>
  <c r="F281" i="1"/>
  <c r="F280" i="1" s="1"/>
  <c r="F279" i="1" s="1"/>
  <c r="H277" i="1"/>
  <c r="H276" i="1" s="1"/>
  <c r="H275" i="1" s="1"/>
  <c r="G277" i="1"/>
  <c r="G276" i="1" s="1"/>
  <c r="G275" i="1" s="1"/>
  <c r="F277" i="1"/>
  <c r="F276" i="1" s="1"/>
  <c r="F275" i="1" s="1"/>
  <c r="H273" i="1"/>
  <c r="H272" i="1" s="1"/>
  <c r="H271" i="1" s="1"/>
  <c r="G273" i="1"/>
  <c r="G272" i="1" s="1"/>
  <c r="G271" i="1" s="1"/>
  <c r="F273" i="1"/>
  <c r="F272" i="1" s="1"/>
  <c r="F271" i="1" s="1"/>
  <c r="H269" i="1"/>
  <c r="H268" i="1" s="1"/>
  <c r="H267" i="1" s="1"/>
  <c r="G269" i="1"/>
  <c r="G268" i="1" s="1"/>
  <c r="G267" i="1" s="1"/>
  <c r="F269" i="1"/>
  <c r="F268" i="1" s="1"/>
  <c r="F267" i="1" s="1"/>
  <c r="H144" i="1"/>
  <c r="H143" i="1" s="1"/>
  <c r="G144" i="1"/>
  <c r="G143" i="1" s="1"/>
  <c r="F144" i="1"/>
  <c r="F143" i="1" s="1"/>
  <c r="H172" i="1" l="1"/>
  <c r="H171" i="1" s="1"/>
  <c r="G172" i="1"/>
  <c r="G171" i="1" s="1"/>
  <c r="F172" i="1"/>
  <c r="F171" i="1" s="1"/>
  <c r="H161" i="1" l="1"/>
  <c r="G161" i="1"/>
  <c r="G160" i="1" s="1"/>
  <c r="H160" i="1"/>
  <c r="F160" i="1"/>
  <c r="H242" i="1" l="1"/>
  <c r="H241" i="1" s="1"/>
  <c r="H240" i="1" s="1"/>
  <c r="G242" i="1"/>
  <c r="G241" i="1" s="1"/>
  <c r="G240" i="1" s="1"/>
  <c r="F242" i="1"/>
  <c r="F241" i="1" s="1"/>
  <c r="F240" i="1" s="1"/>
  <c r="H94" i="1" l="1"/>
  <c r="H93" i="1" s="1"/>
  <c r="H92" i="1" s="1"/>
  <c r="G94" i="1"/>
  <c r="G93" i="1" s="1"/>
  <c r="G92" i="1" s="1"/>
  <c r="F94" i="1"/>
  <c r="F93" i="1" s="1"/>
  <c r="F92" i="1" s="1"/>
  <c r="H261" i="1" l="1"/>
  <c r="H260" i="1" s="1"/>
  <c r="H259" i="1" s="1"/>
  <c r="G261" i="1"/>
  <c r="G260" i="1" s="1"/>
  <c r="G259" i="1" s="1"/>
  <c r="F261" i="1"/>
  <c r="F260" i="1" s="1"/>
  <c r="F259" i="1" s="1"/>
  <c r="H265" i="1"/>
  <c r="G265" i="1"/>
  <c r="F265" i="1"/>
  <c r="F177" i="1" l="1"/>
  <c r="H155" i="1"/>
  <c r="G155" i="1"/>
  <c r="G72" i="1"/>
  <c r="G71" i="1" s="1"/>
  <c r="G70" i="1" s="1"/>
  <c r="F72" i="1"/>
  <c r="F71" i="1" s="1"/>
  <c r="F70" i="1" s="1"/>
  <c r="H70" i="1"/>
  <c r="H49" i="1"/>
  <c r="H48" i="1" s="1"/>
  <c r="H47" i="1" s="1"/>
  <c r="H46" i="1" s="1"/>
  <c r="G49" i="1"/>
  <c r="G48" i="1" s="1"/>
  <c r="G47" i="1" s="1"/>
  <c r="G46" i="1" s="1"/>
  <c r="F49" i="1"/>
  <c r="F48" i="1" s="1"/>
  <c r="F47" i="1" s="1"/>
  <c r="F46" i="1" s="1"/>
  <c r="H230" i="1" l="1"/>
  <c r="G230" i="1"/>
  <c r="H229" i="1"/>
  <c r="H228" i="1" s="1"/>
  <c r="G229" i="1"/>
  <c r="G228" i="1" s="1"/>
  <c r="F230" i="1"/>
  <c r="F229" i="1" s="1"/>
  <c r="F228" i="1" s="1"/>
  <c r="G169" i="1" l="1"/>
  <c r="H134" i="1" l="1"/>
  <c r="H133" i="1" s="1"/>
  <c r="H129" i="1" s="1"/>
  <c r="H128" i="1" s="1"/>
  <c r="H127" i="1" s="1"/>
  <c r="H126" i="1" s="1"/>
  <c r="G134" i="1"/>
  <c r="G133" i="1" s="1"/>
  <c r="G129" i="1" s="1"/>
  <c r="G128" i="1" s="1"/>
  <c r="G127" i="1" s="1"/>
  <c r="G126" i="1" s="1"/>
  <c r="F134" i="1"/>
  <c r="F133" i="1" s="1"/>
  <c r="H147" i="1"/>
  <c r="H146" i="1" s="1"/>
  <c r="H139" i="1" s="1"/>
  <c r="G147" i="1"/>
  <c r="G146" i="1" s="1"/>
  <c r="G139" i="1" s="1"/>
  <c r="F147" i="1"/>
  <c r="F146" i="1" s="1"/>
  <c r="F139" i="1" s="1"/>
  <c r="F129" i="1" l="1"/>
  <c r="F128" i="1" s="1"/>
  <c r="F127" i="1" s="1"/>
  <c r="F126" i="1" s="1"/>
  <c r="F138" i="1"/>
  <c r="F137" i="1" s="1"/>
  <c r="F136" i="1"/>
  <c r="H136" i="1"/>
  <c r="H138" i="1"/>
  <c r="H137" i="1" s="1"/>
  <c r="G136" i="1"/>
  <c r="G138" i="1"/>
  <c r="G137" i="1" s="1"/>
  <c r="H83" i="1"/>
  <c r="G83" i="1"/>
  <c r="F83" i="1" l="1"/>
  <c r="F82" i="1" s="1"/>
  <c r="F81" i="1" s="1"/>
  <c r="F80" i="1" s="1"/>
  <c r="F74" i="1" s="1"/>
  <c r="G60" i="1" l="1"/>
  <c r="G59" i="1" s="1"/>
  <c r="G58" i="1" s="1"/>
  <c r="F60" i="1"/>
  <c r="F59" i="1" s="1"/>
  <c r="F58" i="1" s="1"/>
  <c r="H68" i="1" l="1"/>
  <c r="H67" i="1" s="1"/>
  <c r="H66" i="1" s="1"/>
  <c r="G68" i="1"/>
  <c r="G67" i="1" s="1"/>
  <c r="G66" i="1" s="1"/>
  <c r="F68" i="1"/>
  <c r="F169" i="1" l="1"/>
  <c r="H238" i="1"/>
  <c r="H237" i="1" s="1"/>
  <c r="H236" i="1" s="1"/>
  <c r="G238" i="1"/>
  <c r="G237" i="1" s="1"/>
  <c r="G236" i="1" s="1"/>
  <c r="F238" i="1"/>
  <c r="F237" i="1" s="1"/>
  <c r="F236" i="1" s="1"/>
  <c r="H246" i="1"/>
  <c r="H245" i="1" s="1"/>
  <c r="H244" i="1" s="1"/>
  <c r="G246" i="1"/>
  <c r="G245" i="1" s="1"/>
  <c r="G244" i="1" s="1"/>
  <c r="F246" i="1"/>
  <c r="F245" i="1" s="1"/>
  <c r="F244" i="1" s="1"/>
  <c r="H201" i="1"/>
  <c r="H200" i="1" s="1"/>
  <c r="G201" i="1"/>
  <c r="G200" i="1" s="1"/>
  <c r="H32" i="1"/>
  <c r="H31" i="1" s="1"/>
  <c r="H30" i="1" s="1"/>
  <c r="H29" i="1" s="1"/>
  <c r="H28" i="1" s="1"/>
  <c r="H27" i="1" s="1"/>
  <c r="G32" i="1"/>
  <c r="G31" i="1" s="1"/>
  <c r="G30" i="1" s="1"/>
  <c r="G29" i="1" s="1"/>
  <c r="G28" i="1" s="1"/>
  <c r="G27" i="1" s="1"/>
  <c r="F32" i="1"/>
  <c r="F31" i="1" s="1"/>
  <c r="F30" i="1" s="1"/>
  <c r="F29" i="1" s="1"/>
  <c r="F28" i="1" s="1"/>
  <c r="F27" i="1" s="1"/>
  <c r="H118" i="1"/>
  <c r="H117" i="1" s="1"/>
  <c r="H116" i="1" s="1"/>
  <c r="G118" i="1"/>
  <c r="G117" i="1" s="1"/>
  <c r="G116" i="1" s="1"/>
  <c r="F118" i="1"/>
  <c r="F117" i="1" s="1"/>
  <c r="F116" i="1" s="1"/>
  <c r="F115" i="1" l="1"/>
  <c r="F114" i="1" s="1"/>
  <c r="F113" i="1" s="1"/>
  <c r="G115" i="1"/>
  <c r="G114" i="1" s="1"/>
  <c r="G113" i="1" s="1"/>
  <c r="H115" i="1"/>
  <c r="H114" i="1" s="1"/>
  <c r="H113" i="1" s="1"/>
  <c r="F155" i="1"/>
  <c r="F154" i="1" s="1"/>
  <c r="G154" i="1"/>
  <c r="H154" i="1"/>
  <c r="F158" i="1"/>
  <c r="F157" i="1" s="1"/>
  <c r="G158" i="1"/>
  <c r="G157" i="1" s="1"/>
  <c r="H158" i="1"/>
  <c r="H157" i="1" s="1"/>
  <c r="F168" i="1"/>
  <c r="F167" i="1" s="1"/>
  <c r="H168" i="1"/>
  <c r="H167" i="1" s="1"/>
  <c r="F176" i="1"/>
  <c r="F175" i="1" s="1"/>
  <c r="G177" i="1"/>
  <c r="H177" i="1"/>
  <c r="H176" i="1" s="1"/>
  <c r="H175" i="1" s="1"/>
  <c r="F180" i="1"/>
  <c r="F179" i="1" s="1"/>
  <c r="G181" i="1"/>
  <c r="G180" i="1" s="1"/>
  <c r="G179" i="1" s="1"/>
  <c r="H181" i="1"/>
  <c r="H180" i="1" s="1"/>
  <c r="H179" i="1" s="1"/>
  <c r="F185" i="1"/>
  <c r="F184" i="1" s="1"/>
  <c r="F183" i="1" s="1"/>
  <c r="G185" i="1"/>
  <c r="G184" i="1" s="1"/>
  <c r="G183" i="1" s="1"/>
  <c r="H185" i="1"/>
  <c r="H184" i="1" s="1"/>
  <c r="H183" i="1" s="1"/>
  <c r="G189" i="1"/>
  <c r="F198" i="1"/>
  <c r="F197" i="1" s="1"/>
  <c r="G198" i="1"/>
  <c r="G197" i="1" s="1"/>
  <c r="G196" i="1" s="1"/>
  <c r="G195" i="1" s="1"/>
  <c r="G194" i="1" s="1"/>
  <c r="G193" i="1" s="1"/>
  <c r="H198" i="1"/>
  <c r="H197" i="1" s="1"/>
  <c r="H196" i="1" s="1"/>
  <c r="H195" i="1" s="1"/>
  <c r="H194" i="1" s="1"/>
  <c r="H193" i="1" s="1"/>
  <c r="F201" i="1"/>
  <c r="F200" i="1" s="1"/>
  <c r="F208" i="1"/>
  <c r="F207" i="1" s="1"/>
  <c r="F206" i="1" s="1"/>
  <c r="G208" i="1"/>
  <c r="G207" i="1" s="1"/>
  <c r="G206" i="1" s="1"/>
  <c r="H208" i="1"/>
  <c r="H207" i="1" s="1"/>
  <c r="H206" i="1" s="1"/>
  <c r="F216" i="1"/>
  <c r="F215" i="1" s="1"/>
  <c r="F214" i="1" s="1"/>
  <c r="G216" i="1"/>
  <c r="G215" i="1" s="1"/>
  <c r="G214" i="1" s="1"/>
  <c r="H216" i="1"/>
  <c r="H215" i="1" s="1"/>
  <c r="H214" i="1" s="1"/>
  <c r="F234" i="1"/>
  <c r="F233" i="1" s="1"/>
  <c r="F232" i="1" s="1"/>
  <c r="G234" i="1"/>
  <c r="G233" i="1" s="1"/>
  <c r="G232" i="1" s="1"/>
  <c r="H234" i="1"/>
  <c r="H233" i="1" s="1"/>
  <c r="H232" i="1" s="1"/>
  <c r="F250" i="1"/>
  <c r="F249" i="1" s="1"/>
  <c r="F248" i="1" s="1"/>
  <c r="G250" i="1"/>
  <c r="G249" i="1" s="1"/>
  <c r="G248" i="1" s="1"/>
  <c r="H250" i="1"/>
  <c r="H249" i="1" s="1"/>
  <c r="H248" i="1" s="1"/>
  <c r="F254" i="1"/>
  <c r="F253" i="1" s="1"/>
  <c r="G254" i="1"/>
  <c r="G253" i="1" s="1"/>
  <c r="F257" i="1"/>
  <c r="F256" i="1" s="1"/>
  <c r="G257" i="1"/>
  <c r="G256" i="1" s="1"/>
  <c r="F264" i="1"/>
  <c r="F263" i="1" s="1"/>
  <c r="G264" i="1"/>
  <c r="G263" i="1" s="1"/>
  <c r="H264" i="1"/>
  <c r="H263" i="1" s="1"/>
  <c r="F166" i="1" l="1"/>
  <c r="F153" i="1"/>
  <c r="F152" i="1" s="1"/>
  <c r="F252" i="1"/>
  <c r="F205" i="1" s="1"/>
  <c r="G252" i="1"/>
  <c r="G205" i="1" s="1"/>
  <c r="G153" i="1"/>
  <c r="H153" i="1"/>
  <c r="G176" i="1"/>
  <c r="G175" i="1" s="1"/>
  <c r="G168" i="1"/>
  <c r="H166" i="1"/>
  <c r="G191" i="1"/>
  <c r="G190" i="1" s="1"/>
  <c r="H252" i="1"/>
  <c r="H205" i="1" s="1"/>
  <c r="F196" i="1"/>
  <c r="F195" i="1" s="1"/>
  <c r="F194" i="1" s="1"/>
  <c r="F193" i="1" s="1"/>
  <c r="H189" i="1"/>
  <c r="H191" i="1"/>
  <c r="H190" i="1" s="1"/>
  <c r="F189" i="1"/>
  <c r="F188" i="1" s="1"/>
  <c r="F187" i="1" s="1"/>
  <c r="F191" i="1"/>
  <c r="F190" i="1" s="1"/>
  <c r="G188" i="1"/>
  <c r="G187" i="1"/>
  <c r="F151" i="1" l="1"/>
  <c r="G204" i="1"/>
  <c r="G203" i="1" s="1"/>
  <c r="G167" i="1"/>
  <c r="G166" i="1" s="1"/>
  <c r="G152" i="1" s="1"/>
  <c r="G151" i="1" s="1"/>
  <c r="G150" i="1" s="1"/>
  <c r="H204" i="1"/>
  <c r="H203" i="1" s="1"/>
  <c r="F204" i="1"/>
  <c r="F203" i="1" s="1"/>
  <c r="H152" i="1"/>
  <c r="H151" i="1" s="1"/>
  <c r="H187" i="1"/>
  <c r="H188" i="1"/>
  <c r="H111" i="1"/>
  <c r="H110" i="1" s="1"/>
  <c r="H109" i="1" s="1"/>
  <c r="G111" i="1"/>
  <c r="G110" i="1" s="1"/>
  <c r="G109" i="1" s="1"/>
  <c r="F111" i="1"/>
  <c r="F110" i="1" s="1"/>
  <c r="F109" i="1" s="1"/>
  <c r="H107" i="1"/>
  <c r="H106" i="1" s="1"/>
  <c r="H105" i="1" s="1"/>
  <c r="H104" i="1" s="1"/>
  <c r="H103" i="1" s="1"/>
  <c r="H102" i="1" s="1"/>
  <c r="G107" i="1"/>
  <c r="G106" i="1" s="1"/>
  <c r="G105" i="1" s="1"/>
  <c r="G104" i="1" s="1"/>
  <c r="G103" i="1" s="1"/>
  <c r="G102" i="1" s="1"/>
  <c r="F107" i="1"/>
  <c r="F106" i="1" s="1"/>
  <c r="F105" i="1" s="1"/>
  <c r="F104" i="1" s="1"/>
  <c r="F103" i="1" s="1"/>
  <c r="F102" i="1" s="1"/>
  <c r="H90" i="1"/>
  <c r="H89" i="1" s="1"/>
  <c r="H88" i="1" s="1"/>
  <c r="H87" i="1" s="1"/>
  <c r="H86" i="1" s="1"/>
  <c r="H85" i="1" s="1"/>
  <c r="G90" i="1"/>
  <c r="G89" i="1" s="1"/>
  <c r="G88" i="1" s="1"/>
  <c r="G87" i="1" s="1"/>
  <c r="G86" i="1" s="1"/>
  <c r="G85" i="1" s="1"/>
  <c r="F90" i="1"/>
  <c r="F89" i="1" s="1"/>
  <c r="F88" i="1" s="1"/>
  <c r="F87" i="1" s="1"/>
  <c r="F86" i="1" s="1"/>
  <c r="F85" i="1" s="1"/>
  <c r="H56" i="1"/>
  <c r="H55" i="1" s="1"/>
  <c r="H54" i="1" s="1"/>
  <c r="H53" i="1" s="1"/>
  <c r="H52" i="1" s="1"/>
  <c r="G56" i="1"/>
  <c r="G55" i="1" s="1"/>
  <c r="G54" i="1" s="1"/>
  <c r="G53" i="1" s="1"/>
  <c r="G52" i="1" s="1"/>
  <c r="F56" i="1"/>
  <c r="F55" i="1" s="1"/>
  <c r="F54" i="1" s="1"/>
  <c r="H64" i="1"/>
  <c r="H63" i="1" s="1"/>
  <c r="H62" i="1" s="1"/>
  <c r="G64" i="1"/>
  <c r="G63" i="1" s="1"/>
  <c r="G62" i="1" s="1"/>
  <c r="F64" i="1"/>
  <c r="F63" i="1" s="1"/>
  <c r="F62" i="1" s="1"/>
  <c r="H20" i="1"/>
  <c r="H19" i="1" s="1"/>
  <c r="G20" i="1"/>
  <c r="G19" i="1" s="1"/>
  <c r="H25" i="1"/>
  <c r="H24" i="1" s="1"/>
  <c r="H23" i="1" s="1"/>
  <c r="H22" i="1" s="1"/>
  <c r="G25" i="1"/>
  <c r="G24" i="1" s="1"/>
  <c r="G23" i="1" s="1"/>
  <c r="G22" i="1" s="1"/>
  <c r="F25" i="1"/>
  <c r="F24" i="1" s="1"/>
  <c r="F23" i="1" s="1"/>
  <c r="F22" i="1" s="1"/>
  <c r="F20" i="1"/>
  <c r="F19" i="1" s="1"/>
  <c r="H39" i="1"/>
  <c r="H38" i="1" s="1"/>
  <c r="H37" i="1" s="1"/>
  <c r="G39" i="1"/>
  <c r="G38" i="1" s="1"/>
  <c r="G37" i="1" s="1"/>
  <c r="H44" i="1"/>
  <c r="H43" i="1" s="1"/>
  <c r="H42" i="1" s="1"/>
  <c r="H41" i="1" s="1"/>
  <c r="G44" i="1"/>
  <c r="G43" i="1" s="1"/>
  <c r="G42" i="1" s="1"/>
  <c r="G41" i="1" s="1"/>
  <c r="F44" i="1"/>
  <c r="F43" i="1" s="1"/>
  <c r="F42" i="1" s="1"/>
  <c r="F41" i="1" s="1"/>
  <c r="F39" i="1"/>
  <c r="F38" i="1" s="1"/>
  <c r="F37" i="1" s="1"/>
  <c r="H36" i="1" l="1"/>
  <c r="H35" i="1" s="1"/>
  <c r="H34" i="1" s="1"/>
  <c r="F36" i="1"/>
  <c r="F35" i="1" s="1"/>
  <c r="F34" i="1" s="1"/>
  <c r="G36" i="1"/>
  <c r="G35" i="1" s="1"/>
  <c r="G34" i="1" s="1"/>
  <c r="F17" i="1"/>
  <c r="F16" i="1" s="1"/>
  <c r="F15" i="1" s="1"/>
  <c r="F18" i="1"/>
  <c r="G17" i="1"/>
  <c r="G16" i="1" s="1"/>
  <c r="G15" i="1" s="1"/>
  <c r="G18" i="1"/>
  <c r="H17" i="1"/>
  <c r="H16" i="1" s="1"/>
  <c r="H15" i="1" s="1"/>
  <c r="H18" i="1"/>
  <c r="F150" i="1"/>
  <c r="F149" i="1" s="1"/>
  <c r="G149" i="1"/>
  <c r="H51" i="1"/>
  <c r="G51" i="1"/>
  <c r="H150" i="1"/>
  <c r="H149" i="1" s="1"/>
  <c r="G14" i="1" l="1"/>
  <c r="G13" i="1" s="1"/>
  <c r="H14" i="1"/>
  <c r="H13" i="1" s="1"/>
  <c r="F67" i="1"/>
  <c r="F66" i="1" s="1"/>
  <c r="F53" i="1" s="1"/>
  <c r="F52" i="1" s="1"/>
  <c r="F51" i="1" l="1"/>
  <c r="F14" i="1" s="1"/>
  <c r="F13" i="1" s="1"/>
</calcChain>
</file>

<file path=xl/sharedStrings.xml><?xml version="1.0" encoding="utf-8"?>
<sst xmlns="http://schemas.openxmlformats.org/spreadsheetml/2006/main" count="750" uniqueCount="263">
  <si>
    <t>Наименование</t>
  </si>
  <si>
    <t>ЦСР</t>
  </si>
  <si>
    <t>ВР</t>
  </si>
  <si>
    <t>Рз</t>
  </si>
  <si>
    <t>ПР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</si>
  <si>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</si>
  <si>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</si>
  <si>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</si>
  <si>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06</t>
  </si>
  <si>
    <t>Закупка товаров, работ и услуг для обеспечения государственных (муниципальных) нужд</t>
  </si>
  <si>
    <t>200</t>
  </si>
  <si>
    <t>04</t>
  </si>
  <si>
    <t>01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</si>
  <si>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</si>
  <si>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</si>
  <si>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</si>
  <si>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</si>
  <si>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03</t>
  </si>
  <si>
    <t>500</t>
  </si>
  <si>
    <t>Пенсионное обеспечение</t>
  </si>
  <si>
    <t>09</t>
  </si>
  <si>
    <t>02</t>
  </si>
  <si>
    <t>05</t>
  </si>
  <si>
    <t>Другие вопросы в области национальной экономики</t>
  </si>
  <si>
    <t>Жилищное хозяйство</t>
  </si>
  <si>
    <t>07</t>
  </si>
  <si>
    <t>Другие общегосударственные вопросы</t>
  </si>
  <si>
    <t>13</t>
  </si>
  <si>
    <t>11</t>
  </si>
  <si>
    <t>Благоустройство</t>
  </si>
  <si>
    <t>14</t>
  </si>
  <si>
    <t>Дорожное хозяйство (дорожные фонды)</t>
  </si>
  <si>
    <t>Непрограммные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</si>
  <si>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</si>
  <si>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</si>
  <si>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</si>
  <si>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Сумма
(тысяч рублей)</t>
  </si>
  <si>
    <t>1</t>
  </si>
  <si>
    <t>2</t>
  </si>
  <si>
    <t>3</t>
  </si>
  <si>
    <t>4</t>
  </si>
  <si>
    <t>08 0 00 00000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</si>
  <si>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</si>
  <si>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</si>
  <si>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Защита населения и территории от  чрезвычайных ситуаций природного и техногенного характера, гражданская оборона</t>
  </si>
  <si>
    <t>Итого программные расходы</t>
  </si>
  <si>
    <t xml:space="preserve">Мероприятия в сфере молодежной политики  </t>
  </si>
  <si>
    <t>04  0 00 00000</t>
  </si>
  <si>
    <t xml:space="preserve">Мероприятия по организации и проведение физкультурных спортивно-массовых  мероприятий 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</si>
  <si>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</si>
  <si>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11 0 00 00000</t>
  </si>
  <si>
    <t xml:space="preserve">Мероприятия по содержанию автомобильных дорог </t>
  </si>
  <si>
    <t xml:space="preserve">Мероприятия по капитальному ремонту и ремонту автомобильных дорог общего пользования местного значения </t>
  </si>
  <si>
    <t>10 0 00 00000</t>
  </si>
  <si>
    <t>12 0 00 00000</t>
  </si>
  <si>
    <t xml:space="preserve">Мероприятия по повышению надежности и энергетической эффективности 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</si>
  <si>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</si>
  <si>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</si>
  <si>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Итого непрограммные расходы</t>
  </si>
  <si>
    <t>91 0 00 00000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</si>
  <si>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</si>
  <si>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</si>
  <si>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</si>
  <si>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</si>
  <si>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</si>
  <si>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</si>
  <si>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240</t>
  </si>
  <si>
    <t>Иные межбюджетные трансферты бюджету района из бюджетов поселений в соответствии с заключенными соглашениями</t>
  </si>
  <si>
    <t>91 3 01 60000</t>
  </si>
  <si>
    <t>91 3 01 60600</t>
  </si>
  <si>
    <t>Иные межбюджетные трансферты</t>
  </si>
  <si>
    <t>540</t>
  </si>
  <si>
    <t>91 3 01 60640</t>
  </si>
  <si>
    <t>91 3 01 60650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</si>
  <si>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</si>
  <si>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</si>
  <si>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</si>
  <si>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</si>
  <si>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</si>
  <si>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</si>
  <si>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</si>
  <si>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</si>
  <si>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</si>
  <si>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</si>
  <si>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 xml:space="preserve">Выполнение других обязательств муниципальных образований </t>
  </si>
  <si>
    <t>99 0 00 00000</t>
  </si>
  <si>
    <t xml:space="preserve">Непрограммные расходы </t>
  </si>
  <si>
    <t>99 9 00 00000</t>
  </si>
  <si>
    <t>99 9 01 00000</t>
  </si>
  <si>
    <t xml:space="preserve">Предоставление доплат к пенсиям муниципальных служащих </t>
  </si>
  <si>
    <t>99 9 01 03080</t>
  </si>
  <si>
    <t>Социальные выплаты гражданам, кроме публичных нормативных социальных выплат</t>
  </si>
  <si>
    <t>320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</si>
  <si>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</si>
  <si>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</si>
  <si>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</si>
  <si>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</si>
  <si>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Мероприятия в области национальной экономики</t>
  </si>
  <si>
    <t>99 9 01 10360</t>
  </si>
  <si>
    <t xml:space="preserve">Мероприятия по организации сбора и вывоза бытовых отходов 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</si>
  <si>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</si>
  <si>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</si>
  <si>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Мобилиционная и вневойсковая подготовка</t>
  </si>
  <si>
    <r>
      <t xml:space="preserve">Обеспечение мероприятий по капитальному ремонту многоквартирных домов </t>
    </r>
    <r>
      <rPr>
        <sz val="10"/>
        <color indexed="10"/>
        <rFont val="Times New Roman"/>
        <family val="1"/>
        <charset val="204"/>
      </rPr>
      <t/>
    </r>
  </si>
  <si>
    <t>99 9 01 96010</t>
  </si>
  <si>
    <t>Иные закупки товаров, работ и услуг для государственных (муниципальных) нужд</t>
  </si>
  <si>
    <t xml:space="preserve">РАСПРЕДЕЛЕНИЕ  </t>
  </si>
  <si>
    <t>Муниципальная программа "Развитие части территории  Шапкинского сельского поселения Тосненского района  Ленинградской области "</t>
  </si>
  <si>
    <t>Физическая культура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</si>
  <si>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</si>
  <si>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25 0 00 00000</t>
  </si>
  <si>
    <t>Муниципальная программа "Обеспечение доступным жильем граждан  Шапкинского сельского поселения Тосненского района Ленинградской области "</t>
  </si>
  <si>
    <t>Подпрограмма "Жилье для молодежи"</t>
  </si>
  <si>
    <t>Основное мероприятие "Улучшение жилищных условий молодых граждан (молодых семей)"</t>
  </si>
  <si>
    <t>Мероприятия по предоставлению социальных выплат молодым гражданам и молодым семьям,  состоящих на учете нуждающихся в жилых помещениях</t>
  </si>
  <si>
    <t xml:space="preserve">Социальные выплаты гражданам, кроме публичных нормативных социальных выплат
</t>
  </si>
  <si>
    <t>Социальное обеспечение населения</t>
  </si>
  <si>
    <t>10</t>
  </si>
  <si>
    <t>06 0 00 00000</t>
  </si>
  <si>
    <t>06 1 00 00000</t>
  </si>
  <si>
    <t>06 1 01 00000</t>
  </si>
  <si>
    <t>06 1 01 10750</t>
  </si>
  <si>
    <t>Мероприятия по содержанию объектов благоустройства на территории сельского поселения</t>
  </si>
  <si>
    <t>99 9 01 13280</t>
  </si>
  <si>
    <t>Обеспечение проведения выборов и референдумов в Шапкинском сельском поселенииТосненского района Ленинградской области</t>
  </si>
  <si>
    <t xml:space="preserve">Обеспечение проведения выборов и референдумов
</t>
  </si>
  <si>
    <t>99 9 01 12040</t>
  </si>
  <si>
    <t xml:space="preserve">Молодежная политика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</si>
  <si>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</si>
  <si>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Прочие мероприятия по обслуживанию и содержанию автомобильных дорог общего пользования местного значения</t>
  </si>
  <si>
    <t>92 9 01 00030</t>
  </si>
  <si>
    <t>10 0 01 S0140</t>
  </si>
  <si>
    <t>Коммунальное хозяйство</t>
  </si>
  <si>
    <t>Специальные расходы</t>
  </si>
  <si>
    <t>880</t>
  </si>
  <si>
    <t>29 0 00 00000</t>
  </si>
  <si>
    <t>Капитальные вложения в объекты государственной (муниципальной) собственности</t>
  </si>
  <si>
    <t>Бюджетные инвестиции</t>
  </si>
  <si>
    <t>2022 год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</si>
  <si>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</si>
  <si>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 п. Шапки » 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</si>
  <si>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</si>
  <si>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99 9 01 13320</t>
  </si>
  <si>
    <t>2023 год</t>
  </si>
  <si>
    <t>Строительство (реконструкция), включая проектирование автомобильных дорог общего пользования местного значения</t>
  </si>
  <si>
    <t>10 0 01 11120</t>
  </si>
  <si>
    <t>99 9 0160670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</si>
  <si>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</si>
  <si>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99 9 01 60670</t>
  </si>
  <si>
    <t>Мероприятия в области жилищного хозяйства</t>
  </si>
  <si>
    <t>99 9 01 13770</t>
  </si>
  <si>
    <t>Муниципальная программа "Развитие автомобильных дорог Шапкинского сельского поселения Тосненского района Ленинградской области "</t>
  </si>
  <si>
    <t xml:space="preserve">Обеспечение деятельности органов местного самоуправления  Шапкинского сельского поселения Тосненского района Ленинградской области </t>
  </si>
  <si>
    <t xml:space="preserve">Обеспечение деятельности аппаратов органов  местного самоуправления  Шапкинского сельского поселения Тосненского района Ленинградской области </t>
  </si>
  <si>
    <t>Межбюджетные трансферты</t>
  </si>
  <si>
    <t>Другие вопросы в области национальной безопасности и правоохранительной деятельности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</si>
  <si>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</si>
  <si>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Уплата налогов, сборов и иных платежей</t>
  </si>
  <si>
    <t>Муниципальная программа "Благоустройство  территории Шапкинского сельского поселения Тоснеского района Ленинградской области"</t>
  </si>
  <si>
    <t>Мероприятия по обеспечению предупреждения и ликвидации последствий чрезвычайных ситуаций и стихийных бедствий</t>
  </si>
  <si>
    <t>99 9 01 11570</t>
  </si>
  <si>
    <t>Уплата налогов,сборов и иных платежей</t>
  </si>
  <si>
    <t>850</t>
  </si>
  <si>
    <t>Мероприятия по созданию мест (площадок) накопления твердых коммунальных отходов</t>
  </si>
  <si>
    <t>999 01 S4790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</si>
  <si>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</si>
  <si>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14 0 00 00000</t>
  </si>
  <si>
    <t xml:space="preserve">Иные межбюджетные трансферты бюджету района из бюджетов поселений на осуществления отдельных полномочий в сфере градостроительной деятельности  (местный бюджет) </t>
  </si>
  <si>
    <t xml:space="preserve">Иные межбюджетные трансферты </t>
  </si>
  <si>
    <t>91 3 01 60610</t>
  </si>
  <si>
    <t>999 01 13180</t>
  </si>
  <si>
    <t>Молодежная политика</t>
  </si>
  <si>
    <t>99 9 01 11680</t>
  </si>
  <si>
    <t>Другие вопросы в области физической культуры и спорта</t>
  </si>
  <si>
    <t>99 9 01 11300</t>
  </si>
  <si>
    <t xml:space="preserve"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на 2022 год и плановый период 2023 и 2024 годов </t>
  </si>
  <si>
    <t>Муниципальная программа "Безопасность на территории Шапкинкого сельского поселения Тосненского района Ленинградской области "</t>
  </si>
  <si>
    <t>Муниципальная программа "Энергосбережение и повышение  энергетической эффективности на территории Шапкинского сельского поселения Тосненского района Ленинградской области "</t>
  </si>
  <si>
    <t>2024 год</t>
  </si>
  <si>
    <t>Комплекс процессных мероприятий</t>
  </si>
  <si>
    <t>04 4 00 00000</t>
  </si>
  <si>
    <t>Комплекс процессных мероприятий "Развитие физической культуры и спорта"</t>
  </si>
  <si>
    <t>04 4 01 00000</t>
  </si>
  <si>
    <t xml:space="preserve">Мероприятия по организации и проведению физкультурных спортивно-массовых мероприятий </t>
  </si>
  <si>
    <t>04 4 01 13300</t>
  </si>
  <si>
    <t>Комплекс процессных мероприятий "Организация и проведение молодежных массовых мероприятий"</t>
  </si>
  <si>
    <t>04 4 02 00000</t>
  </si>
  <si>
    <t xml:space="preserve">Мероприятия в сфере молодежной политики </t>
  </si>
  <si>
    <t>04 4 02 11680</t>
  </si>
  <si>
    <t>08 4 00 00000</t>
  </si>
  <si>
    <t xml:space="preserve">Комплекс процессных мероприятий  "Обеспечения пожарной безопасности" </t>
  </si>
  <si>
    <t>08 4 02 00000</t>
  </si>
  <si>
    <t xml:space="preserve">Мероприятия в области пожарной безопасности  </t>
  </si>
  <si>
    <t>08 4 02 11620</t>
  </si>
  <si>
    <t>Комплекс процессных мероприятий  "Мероприятия по обеспечению правопорядка и профилактика правонарушений"</t>
  </si>
  <si>
    <t>08  4 04 00000</t>
  </si>
  <si>
    <t>08 4 04 11550</t>
  </si>
  <si>
    <t>Комплекс процессных мероприятий  "Обеспечение безопасности на водных объектах"</t>
  </si>
  <si>
    <t>08  4 05 00000</t>
  </si>
  <si>
    <t>08 4 05 13370</t>
  </si>
  <si>
    <t>10 4 00 00000</t>
  </si>
  <si>
    <t>Комплекс процессных мероприятий 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</si>
  <si>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</si>
  <si>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10 4 01 10100</t>
  </si>
  <si>
    <t>Обеспечение  мероприятий по капитальному ремонту и ремонту автомобильных дорог общего пользования местного значения</t>
  </si>
  <si>
    <t>10 4 01 10110</t>
  </si>
  <si>
    <t>10 4 01 10120</t>
  </si>
  <si>
    <t>11 4 00 00000</t>
  </si>
  <si>
    <t>Комплекс процессных мероприятий "Организация газоснабжения"</t>
  </si>
  <si>
    <t>11 4 01 00000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</si>
  <si>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(местный бюджет)</t>
  </si>
  <si>
    <t>11 4 01 04200</t>
  </si>
  <si>
    <t>Мероприятия, направленные на достижение целей проектов</t>
  </si>
  <si>
    <t>11 8 00 00000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</si>
  <si>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</si>
  <si>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11 8 01 00000</t>
  </si>
  <si>
    <t>11 8 01 S0200</t>
  </si>
  <si>
    <t>12 4 00 00000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</si>
  <si>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</si>
  <si>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12 4 01 00000</t>
  </si>
  <si>
    <t>12 4 01 13280</t>
  </si>
  <si>
    <t xml:space="preserve">Мероприятия по содержанию объектов благоустройства территории  Шапкинского сельского поселения Тосненского района Ленинградской области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</si>
  <si>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</si>
  <si>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12 4 01 S4840</t>
  </si>
  <si>
    <t>14 4 00 00000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</si>
  <si>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</si>
  <si>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14 4 01 00000</t>
  </si>
  <si>
    <t>Мероприятия по повышению надежности и энергетической эффективности</t>
  </si>
  <si>
    <t>14 4 01 13180</t>
  </si>
  <si>
    <t>15 0 00 00000</t>
  </si>
  <si>
    <t>15 4 00 00000</t>
  </si>
  <si>
    <t>Комплекс процессных мероприятий "Поддержка проектов местных инициатив граждан"</t>
  </si>
  <si>
    <t>15 4 01 00000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</si>
  <si>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</si>
  <si>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15 4 01 S4660</t>
  </si>
  <si>
    <t>29  4 00 00000</t>
  </si>
  <si>
    <t>29 4 01 00000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</si>
  <si>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</si>
  <si>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29 4 01 S4770</t>
  </si>
  <si>
    <t>25 4 00 00000</t>
  </si>
  <si>
    <t>Комплекс процессных мероприятий"Реализация мероприятий по борьбе с борщевиком Сосновского"</t>
  </si>
  <si>
    <t>25 4 01 00000</t>
  </si>
  <si>
    <t>Обеспечение мероприятий по борьбе с борщевиком Сосновского на территории муниципальных образований Ленинградской области</t>
  </si>
  <si>
    <t>25 4 01 14310</t>
  </si>
  <si>
    <t>12 8 00 00000</t>
  </si>
  <si>
    <t>Мероприятия, направленные на достижение цели федерального проекта "Чистая страна"</t>
  </si>
  <si>
    <t>12 8 01 00000</t>
  </si>
  <si>
    <t>12 8 01 S4790</t>
  </si>
  <si>
    <t>Мероприятия в области коммунального  хозяйства, направленные для обеспечения условий проживания населения,отвечающих стандартам качества</t>
  </si>
  <si>
    <t>99 9 01 10630</t>
  </si>
  <si>
    <t xml:space="preserve"> Приложение  № 3                                                                                                                 к решению совета депутатов Шапкинского сельского поселения Тосненского района Ленинградской области                                                           от  24.12.2021  № 90 </t>
  </si>
  <si>
    <t>Мероприятие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</si>
  <si>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Расходы за счет прочих межбюджетных трансфертов, передаваемые бюджетам сельских поселений</t>
  </si>
  <si>
    <t>99 9 01 60420</t>
  </si>
  <si>
    <t>25 8 00 00000</t>
  </si>
  <si>
    <t>Мероприятия, направленные на достижение цели федерального проекта "Благоустройство сельских поселений"</t>
  </si>
  <si>
    <t>Мероприятия по борьбе с борщевиком Сосновского на территории Шапкинского сельского поселения Тосненского района  Ленинградской области</t>
  </si>
  <si>
    <t>25 8 01 S4310</t>
  </si>
  <si>
    <t>25 8 01 00000</t>
  </si>
  <si>
    <t xml:space="preserve">Мероприятия по безопасности людей  на водных объектах </t>
  </si>
  <si>
    <t>Иные межбюджетные трансферты бюджету района из бюджетов поселений на  осуществления  полномочий по формированию архивных фондов (местный бюджет)</t>
  </si>
  <si>
    <t>Другие вопросы в области национальной безопасности и правоохранительной деятельиости</t>
  </si>
  <si>
    <t xml:space="preserve"> Приложение  №   2                                                                                                          к решению совета депутатов Шапкинского сельского поселения Тосненского района Ленинградской области                                                           от  10.11.2022  №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</si>
</sst>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#,##0.0"/>
    <numFmt numFmtId="166" formatCode="?"/>
    <numFmt numFmtId="167" formatCode="0.000"/>
    <numFmt numFmtId="168" formatCode="#,##0.00000"/>
    <numFmt numFmtId="169" formatCode="000000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4" fillId="2" borderId="1"/>
    <xf numFmtId="0" fontId="10" fillId="2" borderId="1"/>
    <xf numFmtId="0" fontId="10" fillId="2" borderId="1"/>
    <xf numFmtId="0" fontId="10" fillId="2" borderId="1"/>
    <xf numFmtId="0" fontId="1" fillId="2" borderId="1"/>
    <xf numFmtId="0" fontId="11" fillId="2" borderId="1"/>
    <xf numFmtId="0" fontId="11" fillId="2" borderId="1"/>
    <xf numFmtId="0" fontId="11" fillId="2" borderId="1"/>
    <xf numFmtId="0" fontId="11" fillId="2" borderId="1"/>
    <xf numFmtId="0" fontId="12" fillId="2" borderId="1"/>
    <xf numFmtId="0" fontId="11" fillId="2" borderId="1"/>
    <xf numFmtId="9" fontId="13" fillId="2" borderId="1" applyFont="0" applyFill="0" applyBorder="0" applyAlignment="0" applyProtection="0"/>
    <xf numFmtId="9" fontId="4" fillId="2" borderId="1" applyFont="0" applyFill="0" applyBorder="0" applyAlignment="0" applyProtection="0"/>
    <xf numFmtId="164" fontId="4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0" fontId="1" fillId="2" borderId="1"/>
    <xf numFmtId="0" fontId="4" fillId="2" borderId="1"/>
    <xf numFmtId="0" fontId="1" fillId="2" borderId="1"/>
    <xf numFmtId="0" fontId="10" fillId="2" borderId="1"/>
    <xf numFmtId="0" fontId="10" fillId="2" borderId="1"/>
  </cellStyleXfs>
  <cellXfs count="88">
    <xf numFmtId="0" fontId="0" fillId="0" borderId="0" xfId="0"/>
    <xf numFmtId="0" fontId="5" fillId="3" borderId="0" xfId="0" applyFont="1" applyFill="1" applyAlignment="1">
      <alignment horizontal="center" vertical="center"/>
    </xf>
    <xf numFmtId="49" fontId="3" fillId="3" borderId="2" xfId="1" applyNumberFormat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/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167" fontId="7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8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168" fontId="3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168" fontId="2" fillId="3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top"/>
    </xf>
    <xf numFmtId="168" fontId="3" fillId="3" borderId="2" xfId="0" applyNumberFormat="1" applyFont="1" applyFill="1" applyBorder="1" applyAlignment="1">
      <alignment horizontal="center" vertical="top"/>
    </xf>
    <xf numFmtId="49" fontId="14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 applyProtection="1">
      <alignment horizontal="left" vertical="top" wrapText="1"/>
    </xf>
    <xf numFmtId="49" fontId="3" fillId="3" borderId="2" xfId="0" applyNumberFormat="1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horizontal="left" vertical="top" wrapText="1"/>
    </xf>
    <xf numFmtId="168" fontId="2" fillId="3" borderId="2" xfId="0" applyNumberFormat="1" applyFont="1" applyFill="1" applyBorder="1" applyAlignment="1">
      <alignment horizontal="center" vertical="top" wrapText="1"/>
    </xf>
    <xf numFmtId="0" fontId="15" fillId="3" borderId="0" xfId="0" applyFont="1" applyFill="1"/>
    <xf numFmtId="169" fontId="2" fillId="3" borderId="2" xfId="5" applyNumberFormat="1" applyFont="1" applyFill="1" applyBorder="1" applyAlignment="1">
      <alignment vertical="center" wrapText="1"/>
    </xf>
    <xf numFmtId="49" fontId="2" fillId="3" borderId="2" xfId="6" applyNumberFormat="1" applyFont="1" applyFill="1" applyBorder="1" applyAlignment="1">
      <alignment horizontal="center" vertical="center" wrapText="1"/>
    </xf>
    <xf numFmtId="169" fontId="3" fillId="3" borderId="2" xfId="5" applyNumberFormat="1" applyFont="1" applyFill="1" applyBorder="1" applyAlignment="1">
      <alignment vertical="center" wrapText="1"/>
    </xf>
    <xf numFmtId="49" fontId="3" fillId="3" borderId="2" xfId="5" applyNumberFormat="1" applyFont="1" applyFill="1" applyBorder="1" applyAlignment="1">
      <alignment horizontal="center" vertical="center" wrapText="1"/>
    </xf>
    <xf numFmtId="49" fontId="3" fillId="3" borderId="2" xfId="6" applyNumberFormat="1" applyFont="1" applyFill="1" applyBorder="1" applyAlignment="1">
      <alignment horizontal="center" vertical="center" wrapText="1"/>
    </xf>
    <xf numFmtId="169" fontId="3" fillId="3" borderId="2" xfId="6" applyNumberFormat="1" applyFont="1" applyFill="1" applyBorder="1" applyAlignment="1">
      <alignment horizontal="left" vertical="center" wrapText="1"/>
    </xf>
    <xf numFmtId="169" fontId="3" fillId="3" borderId="2" xfId="6" applyNumberFormat="1" applyFont="1" applyFill="1" applyBorder="1" applyAlignment="1">
      <alignment vertical="top" wrapText="1"/>
    </xf>
    <xf numFmtId="0" fontId="16" fillId="3" borderId="0" xfId="0" applyFont="1" applyFill="1"/>
    <xf numFmtId="0" fontId="2" fillId="3" borderId="2" xfId="2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top" wrapText="1"/>
    </xf>
    <xf numFmtId="49" fontId="3" fillId="3" borderId="2" xfId="6" applyNumberFormat="1" applyFont="1" applyFill="1" applyBorder="1" applyAlignment="1">
      <alignment vertical="center" wrapText="1"/>
    </xf>
    <xf numFmtId="0" fontId="16" fillId="3" borderId="0" xfId="0" applyFont="1" applyFill="1" applyAlignment="1">
      <alignment horizontal="left" vertical="top"/>
    </xf>
    <xf numFmtId="0" fontId="16" fillId="3" borderId="0" xfId="0" applyFont="1" applyFill="1" applyAlignment="1">
      <alignment horizontal="center" vertical="top"/>
    </xf>
    <xf numFmtId="0" fontId="3" fillId="3" borderId="2" xfId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 applyProtection="1">
      <alignment horizontal="left" vertical="center" wrapText="1"/>
    </xf>
    <xf numFmtId="0" fontId="16" fillId="3" borderId="2" xfId="0" applyFont="1" applyFill="1" applyBorder="1" applyAlignment="1">
      <alignment horizontal="center" vertical="top"/>
    </xf>
    <xf numFmtId="0" fontId="17" fillId="3" borderId="2" xfId="0" applyFont="1" applyFill="1" applyBorder="1" applyAlignment="1">
      <alignment horizontal="center" vertical="top"/>
    </xf>
    <xf numFmtId="0" fontId="16" fillId="3" borderId="2" xfId="0" applyFont="1" applyFill="1" applyBorder="1" applyAlignment="1">
      <alignment horizontal="left" vertical="top"/>
    </xf>
    <xf numFmtId="49" fontId="3" fillId="3" borderId="2" xfId="6" applyNumberFormat="1" applyFont="1" applyFill="1" applyBorder="1" applyAlignment="1">
      <alignment horizontal="left" vertical="center" wrapText="1"/>
    </xf>
    <xf numFmtId="49" fontId="18" fillId="3" borderId="2" xfId="6" applyNumberFormat="1" applyFont="1" applyFill="1" applyBorder="1" applyAlignment="1">
      <alignment horizontal="left" vertical="center" wrapText="1"/>
    </xf>
    <xf numFmtId="49" fontId="18" fillId="3" borderId="2" xfId="6" applyNumberFormat="1" applyFont="1" applyFill="1" applyBorder="1" applyAlignment="1">
      <alignment horizontal="center" vertical="center" wrapText="1"/>
    </xf>
    <xf numFmtId="49" fontId="2" fillId="3" borderId="2" xfId="6" applyNumberFormat="1" applyFont="1" applyFill="1" applyBorder="1" applyAlignment="1">
      <alignment horizontal="left" vertical="center" wrapText="1"/>
    </xf>
    <xf numFmtId="2" fontId="3" fillId="3" borderId="2" xfId="6" applyNumberFormat="1" applyFont="1" applyFill="1" applyBorder="1" applyAlignment="1">
      <alignment horizontal="left" vertical="center" wrapText="1"/>
    </xf>
    <xf numFmtId="0" fontId="18" fillId="3" borderId="2" xfId="6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6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3" borderId="2" xfId="4" applyFont="1" applyFill="1" applyBorder="1" applyAlignment="1">
      <alignment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0" xfId="0" applyFont="1" applyFill="1" applyAlignment="1">
      <alignment vertical="top" wrapText="1" shrinkToFit="1"/>
    </xf>
    <xf numFmtId="0" fontId="0" fillId="3" borderId="0" xfId="0" applyFill="1" applyAlignment="1">
      <alignment vertical="top" wrapText="1" shrinkToFit="1"/>
    </xf>
    <xf numFmtId="0" fontId="2" fillId="3" borderId="1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49" fontId="2" fillId="3" borderId="2" xfId="1" applyNumberFormat="1" applyFont="1" applyFill="1" applyBorder="1" applyAlignment="1">
      <alignment horizontal="center" vertical="top" wrapText="1"/>
    </xf>
  </cellXfs>
  <cellStyles count="24">
    <cellStyle name="Обычный" xfId="0" builtinId="0"/>
    <cellStyle name="Обычный 13" xfId="23"/>
    <cellStyle name="Обычный 2" xfId="1"/>
    <cellStyle name="Обычный 2 2" xfId="9"/>
    <cellStyle name="Обычный 2 2 2" xfId="20"/>
    <cellStyle name="Обычный 3" xfId="2"/>
    <cellStyle name="Обычный 3 2" xfId="8"/>
    <cellStyle name="Обычный 3 3" xfId="19"/>
    <cellStyle name="Обычный 3 4" xfId="7"/>
    <cellStyle name="Обычный 4" xfId="3"/>
    <cellStyle name="Обычный 4 2" xfId="10"/>
    <cellStyle name="Обычный 5" xfId="4"/>
    <cellStyle name="Обычный 5 2" xfId="21"/>
    <cellStyle name="Обычный 5 3" xfId="11"/>
    <cellStyle name="Обычный 7" xfId="5"/>
    <cellStyle name="Обычный 9" xfId="22"/>
    <cellStyle name="Обычный_Приложения 1-9 к бюджету 2007 Поправка" xfId="6"/>
    <cellStyle name="Процентный 2" xfId="12"/>
    <cellStyle name="Процентный 2 2" xfId="13"/>
    <cellStyle name="Финансовый 2" xfId="14"/>
    <cellStyle name="Финансовый 2 10" xfId="15"/>
    <cellStyle name="Финансовый 2 11" xfId="16"/>
    <cellStyle name="Финансовый 2 8" xfId="17"/>
    <cellStyle name="Финансовый 2 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3"/>
  <sheetViews>
    <sheetView tabSelected="1" view="pageBreakPreview" topLeftCell="A169" zoomScaleNormal="100" zoomScaleSheetLayoutView="100" workbookViewId="0">
      <selection activeCell="G1" sqref="G1:J3"/>
    </sheetView>
  </sheetViews>
  <sheetFormatPr defaultRowHeight="15" x14ac:dyDescent="0.25"/>
  <cols>
    <col min="1" max="1" width="61.42578125" style="62" customWidth="1"/>
    <col min="2" max="2" width="16.42578125" style="63" customWidth="1"/>
    <col min="3" max="5" width="7.42578125" style="63" customWidth="1"/>
    <col min="6" max="8" width="16.42578125" style="63" customWidth="1"/>
    <col min="9" max="11" width="9.140625" style="58"/>
    <col min="12" max="99" width="9.140625" style="58" customWidth="1"/>
    <col min="100" max="16384" width="9.140625" style="58"/>
  </cols>
  <sheetData>
    <row r="1" spans="1:10" s="7" customFormat="1" ht="32.25" customHeight="1" x14ac:dyDescent="0.25">
      <c r="A1" s="10"/>
      <c r="B1" s="9"/>
      <c r="C1" s="8"/>
      <c r="D1" s="8"/>
      <c r="E1" s="8"/>
      <c r="G1" s="82" t="s">
        <v>262</v>
      </c>
      <c r="H1" s="83"/>
      <c r="I1" s="83"/>
      <c r="J1" s="83"/>
    </row>
    <row r="2" spans="1:10" s="7" customFormat="1" ht="36.75" customHeight="1" x14ac:dyDescent="0.25">
      <c r="A2" s="10"/>
      <c r="B2" s="9"/>
      <c r="C2" s="8"/>
      <c r="D2" s="8"/>
      <c r="E2" s="8"/>
      <c r="G2" s="83"/>
      <c r="H2" s="83"/>
      <c r="I2" s="83"/>
      <c r="J2" s="83"/>
    </row>
    <row r="3" spans="1:10" s="7" customFormat="1" ht="30.75" customHeight="1" x14ac:dyDescent="0.25">
      <c r="A3" s="10"/>
      <c r="B3" s="9"/>
      <c r="C3" s="8"/>
      <c r="D3" s="8"/>
      <c r="E3" s="8"/>
      <c r="G3" s="83"/>
      <c r="H3" s="83"/>
      <c r="I3" s="83"/>
      <c r="J3" s="83"/>
    </row>
    <row r="4" spans="1:10" s="7" customFormat="1" ht="32.25" customHeight="1" x14ac:dyDescent="0.25">
      <c r="A4" s="10"/>
      <c r="B4" s="9"/>
      <c r="C4" s="8"/>
      <c r="D4" s="8"/>
      <c r="E4" s="8"/>
      <c r="G4" s="82" t="s">
        <v>250</v>
      </c>
      <c r="H4" s="83"/>
      <c r="I4" s="83"/>
      <c r="J4" s="83"/>
    </row>
    <row r="5" spans="1:10" s="7" customFormat="1" ht="36.75" customHeight="1" x14ac:dyDescent="0.25">
      <c r="A5" s="10"/>
      <c r="B5" s="9"/>
      <c r="C5" s="8"/>
      <c r="D5" s="8"/>
      <c r="E5" s="8"/>
      <c r="G5" s="83"/>
      <c r="H5" s="83"/>
      <c r="I5" s="83"/>
      <c r="J5" s="83"/>
    </row>
    <row r="6" spans="1:10" s="7" customFormat="1" ht="30.75" customHeight="1" x14ac:dyDescent="0.25">
      <c r="A6" s="10"/>
      <c r="B6" s="9"/>
      <c r="C6" s="8"/>
      <c r="D6" s="8"/>
      <c r="E6" s="8"/>
      <c r="G6" s="83"/>
      <c r="H6" s="83"/>
      <c r="I6" s="83"/>
      <c r="J6" s="83"/>
    </row>
    <row r="7" spans="1:10" s="7" customFormat="1" ht="26.25" customHeight="1" x14ac:dyDescent="0.25">
      <c r="A7" s="84" t="s">
        <v>106</v>
      </c>
      <c r="B7" s="84"/>
      <c r="C7" s="84"/>
      <c r="D7" s="84"/>
      <c r="E7" s="84"/>
      <c r="F7" s="84"/>
      <c r="G7" s="84"/>
      <c r="H7" s="84"/>
    </row>
    <row r="8" spans="1:10" s="7" customFormat="1" ht="85.5" customHeight="1" x14ac:dyDescent="0.25">
      <c r="A8" s="84" t="s">
        <v>175</v>
      </c>
      <c r="B8" s="84"/>
      <c r="C8" s="84"/>
      <c r="D8" s="84"/>
      <c r="E8" s="84"/>
      <c r="F8" s="84"/>
      <c r="G8" s="84"/>
      <c r="H8" s="84"/>
    </row>
    <row r="9" spans="1:10" s="7" customFormat="1" ht="15.6" customHeight="1" x14ac:dyDescent="0.25">
      <c r="A9" s="75"/>
      <c r="B9" s="75"/>
      <c r="C9" s="75"/>
      <c r="D9" s="75"/>
      <c r="E9" s="75"/>
      <c r="F9" s="6"/>
    </row>
    <row r="10" spans="1:10" s="5" customFormat="1" ht="35.25" customHeight="1" x14ac:dyDescent="0.25">
      <c r="A10" s="86" t="s">
        <v>0</v>
      </c>
      <c r="B10" s="87" t="s">
        <v>1</v>
      </c>
      <c r="C10" s="87" t="s">
        <v>2</v>
      </c>
      <c r="D10" s="86" t="s">
        <v>3</v>
      </c>
      <c r="E10" s="86" t="s">
        <v>4</v>
      </c>
      <c r="F10" s="85" t="s">
        <v>36</v>
      </c>
      <c r="G10" s="85"/>
      <c r="H10" s="85"/>
    </row>
    <row r="11" spans="1:10" s="5" customFormat="1" ht="15.75" customHeight="1" x14ac:dyDescent="0.25">
      <c r="A11" s="86"/>
      <c r="B11" s="87"/>
      <c r="C11" s="87"/>
      <c r="D11" s="86"/>
      <c r="E11" s="86"/>
      <c r="F11" s="4" t="s">
        <v>138</v>
      </c>
      <c r="G11" s="4" t="s">
        <v>143</v>
      </c>
      <c r="H11" s="4" t="s">
        <v>178</v>
      </c>
    </row>
    <row r="12" spans="1:10" s="5" customFormat="1" ht="15.75" x14ac:dyDescent="0.25">
      <c r="A12" s="11" t="s">
        <v>37</v>
      </c>
      <c r="B12" s="11" t="s">
        <v>38</v>
      </c>
      <c r="C12" s="11" t="s">
        <v>39</v>
      </c>
      <c r="D12" s="11" t="s">
        <v>40</v>
      </c>
      <c r="E12" s="12">
        <v>5</v>
      </c>
      <c r="F12" s="13">
        <v>6</v>
      </c>
      <c r="G12" s="12">
        <v>7</v>
      </c>
      <c r="H12" s="13">
        <v>8</v>
      </c>
    </row>
    <row r="13" spans="1:10" s="50" customFormat="1" ht="15.75" x14ac:dyDescent="0.25">
      <c r="A13" s="48" t="s">
        <v>5</v>
      </c>
      <c r="B13" s="23"/>
      <c r="C13" s="22"/>
      <c r="D13" s="23"/>
      <c r="E13" s="23"/>
      <c r="F13" s="49">
        <f>F14+F149</f>
        <v>35273.147339999996</v>
      </c>
      <c r="G13" s="49">
        <f>G14+G149</f>
        <v>11146.594930000001</v>
      </c>
      <c r="H13" s="49">
        <f>H14+H149</f>
        <v>10881.889610000002</v>
      </c>
    </row>
    <row r="14" spans="1:10" s="50" customFormat="1" ht="15.75" x14ac:dyDescent="0.25">
      <c r="A14" s="48" t="s">
        <v>45</v>
      </c>
      <c r="B14" s="23"/>
      <c r="C14" s="22"/>
      <c r="D14" s="23"/>
      <c r="E14" s="23"/>
      <c r="F14" s="49">
        <f>F15+F34+F51+F74+F85+F102+F113+F126+F136</f>
        <v>25197.154039999994</v>
      </c>
      <c r="G14" s="49">
        <f>G15+G34+G51+G74+G85+G102+G113+G126+G136</f>
        <v>3632.8814499999999</v>
      </c>
      <c r="H14" s="49">
        <f>H15+H34+H51+H74+H85+H102+H113+H126+H136</f>
        <v>1982.6</v>
      </c>
    </row>
    <row r="15" spans="1:10" s="50" customFormat="1" ht="69.75" customHeight="1" x14ac:dyDescent="0.25">
      <c r="A15" s="47" t="s">
        <v>141</v>
      </c>
      <c r="B15" s="3" t="s">
        <v>47</v>
      </c>
      <c r="C15" s="22"/>
      <c r="D15" s="23"/>
      <c r="E15" s="23"/>
      <c r="F15" s="21">
        <f>F16</f>
        <v>23</v>
      </c>
      <c r="G15" s="21">
        <f t="shared" ref="G15:H15" si="0">G16</f>
        <v>50</v>
      </c>
      <c r="H15" s="21">
        <f t="shared" si="0"/>
        <v>0</v>
      </c>
    </row>
    <row r="16" spans="1:10" s="50" customFormat="1" ht="27" customHeight="1" x14ac:dyDescent="0.25">
      <c r="A16" s="69" t="s">
        <v>179</v>
      </c>
      <c r="B16" s="55" t="s">
        <v>180</v>
      </c>
      <c r="C16" s="22"/>
      <c r="D16" s="23"/>
      <c r="E16" s="23"/>
      <c r="F16" s="21">
        <f>F17+F22</f>
        <v>23</v>
      </c>
      <c r="G16" s="21">
        <f t="shared" ref="G16:H16" si="1">G17+G22</f>
        <v>50</v>
      </c>
      <c r="H16" s="21">
        <f t="shared" si="1"/>
        <v>0</v>
      </c>
    </row>
    <row r="17" spans="1:8" s="50" customFormat="1" ht="31.5" x14ac:dyDescent="0.25">
      <c r="A17" s="70" t="s">
        <v>181</v>
      </c>
      <c r="B17" s="71" t="s">
        <v>182</v>
      </c>
      <c r="C17" s="13"/>
      <c r="D17" s="11"/>
      <c r="E17" s="11"/>
      <c r="F17" s="27">
        <f>F19</f>
        <v>10</v>
      </c>
      <c r="G17" s="27">
        <f>G19</f>
        <v>20</v>
      </c>
      <c r="H17" s="27">
        <f>H19</f>
        <v>0</v>
      </c>
    </row>
    <row r="18" spans="1:8" s="50" customFormat="1" ht="31.5" x14ac:dyDescent="0.25">
      <c r="A18" s="69" t="s">
        <v>183</v>
      </c>
      <c r="B18" s="55" t="s">
        <v>184</v>
      </c>
      <c r="C18" s="13"/>
      <c r="D18" s="11"/>
      <c r="E18" s="11"/>
      <c r="F18" s="27">
        <f>F19</f>
        <v>10</v>
      </c>
      <c r="G18" s="27">
        <f t="shared" ref="G18:H18" si="2">G19</f>
        <v>20</v>
      </c>
      <c r="H18" s="27">
        <f t="shared" si="2"/>
        <v>0</v>
      </c>
    </row>
    <row r="19" spans="1:8" s="50" customFormat="1" ht="31.5" x14ac:dyDescent="0.25">
      <c r="A19" s="64" t="s">
        <v>42</v>
      </c>
      <c r="B19" s="55" t="s">
        <v>184</v>
      </c>
      <c r="C19" s="13">
        <v>200</v>
      </c>
      <c r="D19" s="11"/>
      <c r="E19" s="11"/>
      <c r="F19" s="27">
        <f>F20</f>
        <v>10</v>
      </c>
      <c r="G19" s="27">
        <f t="shared" ref="G19:H20" si="3">G20</f>
        <v>20</v>
      </c>
      <c r="H19" s="27">
        <f t="shared" si="3"/>
        <v>0</v>
      </c>
    </row>
    <row r="20" spans="1:8" s="50" customFormat="1" ht="31.5" x14ac:dyDescent="0.25">
      <c r="A20" s="32" t="s">
        <v>43</v>
      </c>
      <c r="B20" s="55" t="s">
        <v>184</v>
      </c>
      <c r="C20" s="13">
        <v>240</v>
      </c>
      <c r="D20" s="11"/>
      <c r="E20" s="11"/>
      <c r="F20" s="27">
        <f>F21</f>
        <v>10</v>
      </c>
      <c r="G20" s="27">
        <f t="shared" si="3"/>
        <v>20</v>
      </c>
      <c r="H20" s="27">
        <f t="shared" si="3"/>
        <v>0</v>
      </c>
    </row>
    <row r="21" spans="1:8" s="50" customFormat="1" ht="15.75" x14ac:dyDescent="0.25">
      <c r="A21" s="32" t="s">
        <v>108</v>
      </c>
      <c r="B21" s="55" t="s">
        <v>184</v>
      </c>
      <c r="C21" s="13">
        <v>240</v>
      </c>
      <c r="D21" s="11" t="s">
        <v>28</v>
      </c>
      <c r="E21" s="11" t="s">
        <v>12</v>
      </c>
      <c r="F21" s="27">
        <v>10</v>
      </c>
      <c r="G21" s="27">
        <v>20</v>
      </c>
      <c r="H21" s="27">
        <v>0</v>
      </c>
    </row>
    <row r="22" spans="1:8" s="50" customFormat="1" ht="31.5" x14ac:dyDescent="0.25">
      <c r="A22" s="70" t="s">
        <v>185</v>
      </c>
      <c r="B22" s="71" t="s">
        <v>186</v>
      </c>
      <c r="C22" s="13"/>
      <c r="D22" s="11"/>
      <c r="E22" s="11"/>
      <c r="F22" s="27">
        <f t="shared" ref="F22:H23" si="4">F23</f>
        <v>13</v>
      </c>
      <c r="G22" s="27">
        <f t="shared" si="4"/>
        <v>30</v>
      </c>
      <c r="H22" s="27">
        <f t="shared" si="4"/>
        <v>0</v>
      </c>
    </row>
    <row r="23" spans="1:8" s="50" customFormat="1" ht="15.75" x14ac:dyDescent="0.25">
      <c r="A23" s="72" t="s">
        <v>187</v>
      </c>
      <c r="B23" s="52" t="s">
        <v>188</v>
      </c>
      <c r="C23" s="13"/>
      <c r="D23" s="11"/>
      <c r="E23" s="11"/>
      <c r="F23" s="27">
        <f t="shared" si="4"/>
        <v>13</v>
      </c>
      <c r="G23" s="27">
        <f t="shared" si="4"/>
        <v>30</v>
      </c>
      <c r="H23" s="27">
        <f t="shared" si="4"/>
        <v>0</v>
      </c>
    </row>
    <row r="24" spans="1:8" s="50" customFormat="1" ht="31.5" x14ac:dyDescent="0.25">
      <c r="A24" s="64" t="s">
        <v>42</v>
      </c>
      <c r="B24" s="2" t="s">
        <v>188</v>
      </c>
      <c r="C24" s="13">
        <v>200</v>
      </c>
      <c r="D24" s="11"/>
      <c r="E24" s="11"/>
      <c r="F24" s="27">
        <f>F25</f>
        <v>13</v>
      </c>
      <c r="G24" s="27">
        <f t="shared" ref="G24:H25" si="5">G25</f>
        <v>30</v>
      </c>
      <c r="H24" s="27">
        <f t="shared" si="5"/>
        <v>0</v>
      </c>
    </row>
    <row r="25" spans="1:8" s="50" customFormat="1" ht="31.5" x14ac:dyDescent="0.25">
      <c r="A25" s="32" t="s">
        <v>43</v>
      </c>
      <c r="B25" s="2" t="s">
        <v>188</v>
      </c>
      <c r="C25" s="13">
        <v>240</v>
      </c>
      <c r="D25" s="11"/>
      <c r="E25" s="11"/>
      <c r="F25" s="27">
        <f>F26</f>
        <v>13</v>
      </c>
      <c r="G25" s="27">
        <f t="shared" si="5"/>
        <v>30</v>
      </c>
      <c r="H25" s="27">
        <f t="shared" si="5"/>
        <v>0</v>
      </c>
    </row>
    <row r="26" spans="1:8" s="50" customFormat="1" ht="15.75" x14ac:dyDescent="0.25">
      <c r="A26" s="32" t="s">
        <v>127</v>
      </c>
      <c r="B26" s="2" t="s">
        <v>188</v>
      </c>
      <c r="C26" s="13">
        <v>240</v>
      </c>
      <c r="D26" s="11" t="s">
        <v>25</v>
      </c>
      <c r="E26" s="11" t="s">
        <v>25</v>
      </c>
      <c r="F26" s="27">
        <f>10+3</f>
        <v>13</v>
      </c>
      <c r="G26" s="27">
        <v>30</v>
      </c>
      <c r="H26" s="27">
        <v>0</v>
      </c>
    </row>
    <row r="27" spans="1:8" s="50" customFormat="1" ht="47.25" hidden="1" x14ac:dyDescent="0.25">
      <c r="A27" s="51" t="s">
        <v>111</v>
      </c>
      <c r="B27" s="52" t="s">
        <v>118</v>
      </c>
      <c r="C27" s="22"/>
      <c r="D27" s="23"/>
      <c r="E27" s="23"/>
      <c r="F27" s="21">
        <f t="shared" ref="F27:F32" si="6">F28</f>
        <v>0</v>
      </c>
      <c r="G27" s="21">
        <f t="shared" ref="G27:H32" si="7">G28</f>
        <v>0</v>
      </c>
      <c r="H27" s="21">
        <f t="shared" si="7"/>
        <v>0</v>
      </c>
    </row>
    <row r="28" spans="1:8" s="50" customFormat="1" ht="15.75" hidden="1" x14ac:dyDescent="0.25">
      <c r="A28" s="53" t="s">
        <v>112</v>
      </c>
      <c r="B28" s="54" t="s">
        <v>119</v>
      </c>
      <c r="C28" s="13"/>
      <c r="D28" s="11"/>
      <c r="E28" s="11"/>
      <c r="F28" s="27">
        <f t="shared" si="6"/>
        <v>0</v>
      </c>
      <c r="G28" s="27">
        <f t="shared" si="7"/>
        <v>0</v>
      </c>
      <c r="H28" s="27">
        <f t="shared" si="7"/>
        <v>0</v>
      </c>
    </row>
    <row r="29" spans="1:8" s="50" customFormat="1" ht="31.5" hidden="1" x14ac:dyDescent="0.25">
      <c r="A29" s="53" t="s">
        <v>113</v>
      </c>
      <c r="B29" s="55" t="s">
        <v>120</v>
      </c>
      <c r="C29" s="13"/>
      <c r="D29" s="11"/>
      <c r="E29" s="11"/>
      <c r="F29" s="27">
        <f t="shared" si="6"/>
        <v>0</v>
      </c>
      <c r="G29" s="27">
        <f t="shared" si="7"/>
        <v>0</v>
      </c>
      <c r="H29" s="27">
        <f t="shared" si="7"/>
        <v>0</v>
      </c>
    </row>
    <row r="30" spans="1:8" s="50" customFormat="1" ht="47.25" hidden="1" x14ac:dyDescent="0.25">
      <c r="A30" s="56" t="s">
        <v>114</v>
      </c>
      <c r="B30" s="54" t="s">
        <v>121</v>
      </c>
      <c r="C30" s="13"/>
      <c r="D30" s="11"/>
      <c r="E30" s="11"/>
      <c r="F30" s="27">
        <f t="shared" si="6"/>
        <v>0</v>
      </c>
      <c r="G30" s="27">
        <f t="shared" si="7"/>
        <v>0</v>
      </c>
      <c r="H30" s="27">
        <f t="shared" si="7"/>
        <v>0</v>
      </c>
    </row>
    <row r="31" spans="1:8" s="50" customFormat="1" ht="15.75" hidden="1" x14ac:dyDescent="0.25">
      <c r="A31" s="56" t="s">
        <v>15</v>
      </c>
      <c r="B31" s="54" t="s">
        <v>121</v>
      </c>
      <c r="C31" s="13">
        <v>300</v>
      </c>
      <c r="D31" s="11"/>
      <c r="E31" s="11"/>
      <c r="F31" s="27">
        <f t="shared" si="6"/>
        <v>0</v>
      </c>
      <c r="G31" s="27">
        <f t="shared" si="7"/>
        <v>0</v>
      </c>
      <c r="H31" s="27">
        <f t="shared" si="7"/>
        <v>0</v>
      </c>
    </row>
    <row r="32" spans="1:8" s="50" customFormat="1" ht="34.5" hidden="1" customHeight="1" x14ac:dyDescent="0.25">
      <c r="A32" s="57" t="s">
        <v>115</v>
      </c>
      <c r="B32" s="54" t="s">
        <v>121</v>
      </c>
      <c r="C32" s="13">
        <v>320</v>
      </c>
      <c r="D32" s="11"/>
      <c r="E32" s="11"/>
      <c r="F32" s="27">
        <f t="shared" si="6"/>
        <v>0</v>
      </c>
      <c r="G32" s="27">
        <f t="shared" si="7"/>
        <v>0</v>
      </c>
      <c r="H32" s="27">
        <f t="shared" si="7"/>
        <v>0</v>
      </c>
    </row>
    <row r="33" spans="1:8" s="50" customFormat="1" ht="15.75" hidden="1" x14ac:dyDescent="0.25">
      <c r="A33" s="56" t="s">
        <v>116</v>
      </c>
      <c r="B33" s="54" t="s">
        <v>121</v>
      </c>
      <c r="C33" s="13">
        <v>320</v>
      </c>
      <c r="D33" s="11" t="s">
        <v>117</v>
      </c>
      <c r="E33" s="11" t="s">
        <v>17</v>
      </c>
      <c r="F33" s="30">
        <v>0</v>
      </c>
      <c r="G33" s="30">
        <v>0</v>
      </c>
      <c r="H33" s="30">
        <v>0</v>
      </c>
    </row>
    <row r="34" spans="1:8" s="50" customFormat="1" ht="52.5" customHeight="1" x14ac:dyDescent="0.25">
      <c r="A34" s="78" t="s">
        <v>176</v>
      </c>
      <c r="B34" s="43" t="s">
        <v>41</v>
      </c>
      <c r="C34" s="28"/>
      <c r="D34" s="43"/>
      <c r="E34" s="43"/>
      <c r="F34" s="21">
        <f>F35</f>
        <v>92.864999999999995</v>
      </c>
      <c r="G34" s="21">
        <f t="shared" ref="G34:H34" si="8">G35</f>
        <v>292.315</v>
      </c>
      <c r="H34" s="21">
        <f t="shared" si="8"/>
        <v>0</v>
      </c>
    </row>
    <row r="35" spans="1:8" s="50" customFormat="1" ht="52.5" customHeight="1" x14ac:dyDescent="0.25">
      <c r="A35" s="69" t="s">
        <v>179</v>
      </c>
      <c r="B35" s="55" t="s">
        <v>189</v>
      </c>
      <c r="C35" s="28"/>
      <c r="D35" s="43"/>
      <c r="E35" s="43"/>
      <c r="F35" s="21">
        <f>F36+F41+F46</f>
        <v>92.864999999999995</v>
      </c>
      <c r="G35" s="21">
        <f>G36+G41+G46</f>
        <v>292.315</v>
      </c>
      <c r="H35" s="21">
        <f>H36+H41+H46</f>
        <v>0</v>
      </c>
    </row>
    <row r="36" spans="1:8" s="50" customFormat="1" ht="57.75" customHeight="1" x14ac:dyDescent="0.25">
      <c r="A36" s="70" t="s">
        <v>190</v>
      </c>
      <c r="B36" s="71" t="s">
        <v>191</v>
      </c>
      <c r="C36" s="28"/>
      <c r="D36" s="43"/>
      <c r="E36" s="43"/>
      <c r="F36" s="21">
        <f>F37</f>
        <v>66.349999999999994</v>
      </c>
      <c r="G36" s="21">
        <f t="shared" ref="G36:H37" si="9">G37</f>
        <v>154</v>
      </c>
      <c r="H36" s="21">
        <f t="shared" si="9"/>
        <v>0</v>
      </c>
    </row>
    <row r="37" spans="1:8" s="50" customFormat="1" ht="33.75" customHeight="1" x14ac:dyDescent="0.25">
      <c r="A37" s="72" t="s">
        <v>192</v>
      </c>
      <c r="B37" s="52" t="s">
        <v>193</v>
      </c>
      <c r="C37" s="28"/>
      <c r="D37" s="43"/>
      <c r="E37" s="43"/>
      <c r="F37" s="21">
        <f>F38</f>
        <v>66.349999999999994</v>
      </c>
      <c r="G37" s="21">
        <f t="shared" si="9"/>
        <v>154</v>
      </c>
      <c r="H37" s="21">
        <f t="shared" si="9"/>
        <v>0</v>
      </c>
    </row>
    <row r="38" spans="1:8" ht="31.5" x14ac:dyDescent="0.25">
      <c r="A38" s="64" t="s">
        <v>42</v>
      </c>
      <c r="B38" s="55" t="s">
        <v>193</v>
      </c>
      <c r="C38" s="19">
        <v>200</v>
      </c>
      <c r="D38" s="20"/>
      <c r="E38" s="20"/>
      <c r="F38" s="27">
        <f>F39</f>
        <v>66.349999999999994</v>
      </c>
      <c r="G38" s="27">
        <f t="shared" ref="G38:H39" si="10">G39</f>
        <v>154</v>
      </c>
      <c r="H38" s="27">
        <f t="shared" si="10"/>
        <v>0</v>
      </c>
    </row>
    <row r="39" spans="1:8" ht="31.5" x14ac:dyDescent="0.25">
      <c r="A39" s="31" t="s">
        <v>43</v>
      </c>
      <c r="B39" s="55" t="s">
        <v>193</v>
      </c>
      <c r="C39" s="19">
        <v>240</v>
      </c>
      <c r="D39" s="20"/>
      <c r="E39" s="20"/>
      <c r="F39" s="27">
        <f>F40</f>
        <v>66.349999999999994</v>
      </c>
      <c r="G39" s="27">
        <f t="shared" si="10"/>
        <v>154</v>
      </c>
      <c r="H39" s="27">
        <f t="shared" si="10"/>
        <v>0</v>
      </c>
    </row>
    <row r="40" spans="1:8" ht="47.25" x14ac:dyDescent="0.25">
      <c r="A40" s="64" t="s">
        <v>44</v>
      </c>
      <c r="B40" s="55" t="s">
        <v>193</v>
      </c>
      <c r="C40" s="19">
        <v>240</v>
      </c>
      <c r="D40" s="20" t="s">
        <v>17</v>
      </c>
      <c r="E40" s="20" t="s">
        <v>117</v>
      </c>
      <c r="F40" s="27">
        <v>66.349999999999994</v>
      </c>
      <c r="G40" s="27">
        <v>154</v>
      </c>
      <c r="H40" s="27">
        <v>0</v>
      </c>
    </row>
    <row r="41" spans="1:8" ht="55.5" customHeight="1" x14ac:dyDescent="0.25">
      <c r="A41" s="76" t="s">
        <v>194</v>
      </c>
      <c r="B41" s="55" t="s">
        <v>195</v>
      </c>
      <c r="C41" s="19"/>
      <c r="D41" s="20"/>
      <c r="E41" s="20"/>
      <c r="F41" s="21">
        <f>F42</f>
        <v>9.0150000000000006</v>
      </c>
      <c r="G41" s="21">
        <f t="shared" ref="G41:H41" si="11">G42</f>
        <v>9.0150000000000006</v>
      </c>
      <c r="H41" s="21">
        <f t="shared" si="11"/>
        <v>0</v>
      </c>
    </row>
    <row r="42" spans="1:8" ht="78.75" x14ac:dyDescent="0.25">
      <c r="A42" s="72" t="s">
        <v>251</v>
      </c>
      <c r="B42" s="52" t="s">
        <v>196</v>
      </c>
      <c r="C42" s="19"/>
      <c r="D42" s="20"/>
      <c r="E42" s="20"/>
      <c r="F42" s="27">
        <f>F43</f>
        <v>9.0150000000000006</v>
      </c>
      <c r="G42" s="27">
        <f t="shared" ref="G42:H44" si="12">G43</f>
        <v>9.0150000000000006</v>
      </c>
      <c r="H42" s="27">
        <f t="shared" si="12"/>
        <v>0</v>
      </c>
    </row>
    <row r="43" spans="1:8" ht="31.5" x14ac:dyDescent="0.25">
      <c r="A43" s="64" t="s">
        <v>42</v>
      </c>
      <c r="B43" s="55" t="s">
        <v>196</v>
      </c>
      <c r="C43" s="19">
        <v>200</v>
      </c>
      <c r="D43" s="20"/>
      <c r="E43" s="20"/>
      <c r="F43" s="27">
        <f>F44</f>
        <v>9.0150000000000006</v>
      </c>
      <c r="G43" s="27">
        <f t="shared" si="12"/>
        <v>9.0150000000000006</v>
      </c>
      <c r="H43" s="27">
        <f t="shared" si="12"/>
        <v>0</v>
      </c>
    </row>
    <row r="44" spans="1:8" ht="31.5" x14ac:dyDescent="0.25">
      <c r="A44" s="31" t="s">
        <v>43</v>
      </c>
      <c r="B44" s="55" t="s">
        <v>196</v>
      </c>
      <c r="C44" s="19">
        <v>240</v>
      </c>
      <c r="D44" s="20"/>
      <c r="E44" s="20"/>
      <c r="F44" s="27">
        <f>F45</f>
        <v>9.0150000000000006</v>
      </c>
      <c r="G44" s="27">
        <f t="shared" si="12"/>
        <v>9.0150000000000006</v>
      </c>
      <c r="H44" s="27">
        <f t="shared" si="12"/>
        <v>0</v>
      </c>
    </row>
    <row r="45" spans="1:8" ht="47.25" x14ac:dyDescent="0.25">
      <c r="A45" s="64" t="s">
        <v>44</v>
      </c>
      <c r="B45" s="55" t="s">
        <v>196</v>
      </c>
      <c r="C45" s="19">
        <v>240</v>
      </c>
      <c r="D45" s="20" t="s">
        <v>17</v>
      </c>
      <c r="E45" s="20" t="s">
        <v>117</v>
      </c>
      <c r="F45" s="27">
        <v>9.0150000000000006</v>
      </c>
      <c r="G45" s="27">
        <v>9.0150000000000006</v>
      </c>
      <c r="H45" s="27">
        <v>0</v>
      </c>
    </row>
    <row r="46" spans="1:8" ht="31.5" x14ac:dyDescent="0.25">
      <c r="A46" s="74" t="s">
        <v>197</v>
      </c>
      <c r="B46" s="71" t="s">
        <v>198</v>
      </c>
      <c r="C46" s="28"/>
      <c r="D46" s="43"/>
      <c r="E46" s="43"/>
      <c r="F46" s="21">
        <f>F47</f>
        <v>17.5</v>
      </c>
      <c r="G46" s="21">
        <f t="shared" ref="G46:H49" si="13">G47</f>
        <v>129.30000000000001</v>
      </c>
      <c r="H46" s="21">
        <f t="shared" si="13"/>
        <v>0</v>
      </c>
    </row>
    <row r="47" spans="1:8" ht="31.5" x14ac:dyDescent="0.25">
      <c r="A47" s="72" t="s">
        <v>259</v>
      </c>
      <c r="B47" s="52" t="s">
        <v>199</v>
      </c>
      <c r="C47" s="19"/>
      <c r="D47" s="20"/>
      <c r="E47" s="20"/>
      <c r="F47" s="27">
        <f>F48</f>
        <v>17.5</v>
      </c>
      <c r="G47" s="27">
        <f t="shared" si="13"/>
        <v>129.30000000000001</v>
      </c>
      <c r="H47" s="27">
        <f t="shared" si="13"/>
        <v>0</v>
      </c>
    </row>
    <row r="48" spans="1:8" ht="31.5" x14ac:dyDescent="0.25">
      <c r="A48" s="64" t="s">
        <v>42</v>
      </c>
      <c r="B48" s="55" t="s">
        <v>199</v>
      </c>
      <c r="C48" s="19">
        <v>200</v>
      </c>
      <c r="D48" s="20"/>
      <c r="E48" s="20"/>
      <c r="F48" s="27">
        <f>F49</f>
        <v>17.5</v>
      </c>
      <c r="G48" s="27">
        <f t="shared" si="13"/>
        <v>129.30000000000001</v>
      </c>
      <c r="H48" s="27">
        <f t="shared" si="13"/>
        <v>0</v>
      </c>
    </row>
    <row r="49" spans="1:8" ht="31.5" x14ac:dyDescent="0.25">
      <c r="A49" s="31" t="s">
        <v>43</v>
      </c>
      <c r="B49" s="55" t="s">
        <v>199</v>
      </c>
      <c r="C49" s="19">
        <v>240</v>
      </c>
      <c r="D49" s="20"/>
      <c r="E49" s="20"/>
      <c r="F49" s="27">
        <f>F50</f>
        <v>17.5</v>
      </c>
      <c r="G49" s="27">
        <f t="shared" si="13"/>
        <v>129.30000000000001</v>
      </c>
      <c r="H49" s="27">
        <f t="shared" si="13"/>
        <v>0</v>
      </c>
    </row>
    <row r="50" spans="1:8" ht="47.25" x14ac:dyDescent="0.25">
      <c r="A50" s="64" t="s">
        <v>44</v>
      </c>
      <c r="B50" s="55" t="s">
        <v>199</v>
      </c>
      <c r="C50" s="19">
        <v>240</v>
      </c>
      <c r="D50" s="20" t="s">
        <v>17</v>
      </c>
      <c r="E50" s="20" t="s">
        <v>117</v>
      </c>
      <c r="F50" s="27">
        <v>17.5</v>
      </c>
      <c r="G50" s="27">
        <v>129.30000000000001</v>
      </c>
      <c r="H50" s="27">
        <v>0</v>
      </c>
    </row>
    <row r="51" spans="1:8" ht="56.25" customHeight="1" x14ac:dyDescent="0.25">
      <c r="A51" s="47" t="s">
        <v>151</v>
      </c>
      <c r="B51" s="43" t="s">
        <v>53</v>
      </c>
      <c r="C51" s="19"/>
      <c r="D51" s="20"/>
      <c r="E51" s="20"/>
      <c r="F51" s="21">
        <f>F52</f>
        <v>3213.9605000000001</v>
      </c>
      <c r="G51" s="21">
        <f t="shared" ref="G51:H52" si="14">G52</f>
        <v>1911.6</v>
      </c>
      <c r="H51" s="21">
        <f t="shared" si="14"/>
        <v>1982.6</v>
      </c>
    </row>
    <row r="52" spans="1:8" ht="15.75" x14ac:dyDescent="0.25">
      <c r="A52" s="69" t="s">
        <v>179</v>
      </c>
      <c r="B52" s="55" t="s">
        <v>200</v>
      </c>
      <c r="C52" s="28"/>
      <c r="D52" s="43"/>
      <c r="E52" s="43"/>
      <c r="F52" s="21">
        <f>F53</f>
        <v>3213.9605000000001</v>
      </c>
      <c r="G52" s="21">
        <f t="shared" si="14"/>
        <v>1911.6</v>
      </c>
      <c r="H52" s="21">
        <f t="shared" si="14"/>
        <v>1982.6</v>
      </c>
    </row>
    <row r="53" spans="1:8" ht="94.5" x14ac:dyDescent="0.25">
      <c r="A53" s="74" t="s">
        <v>201</v>
      </c>
      <c r="B53" s="71" t="s">
        <v>202</v>
      </c>
      <c r="C53" s="19"/>
      <c r="D53" s="20"/>
      <c r="E53" s="20"/>
      <c r="F53" s="27">
        <f>F54+F58+F66</f>
        <v>3213.9605000000001</v>
      </c>
      <c r="G53" s="27">
        <f t="shared" ref="G53:H53" si="15">G54+G58+G66</f>
        <v>1911.6</v>
      </c>
      <c r="H53" s="27">
        <f t="shared" si="15"/>
        <v>1982.6</v>
      </c>
    </row>
    <row r="54" spans="1:8" ht="15.75" x14ac:dyDescent="0.25">
      <c r="A54" s="72" t="s">
        <v>51</v>
      </c>
      <c r="B54" s="52" t="s">
        <v>203</v>
      </c>
      <c r="C54" s="19"/>
      <c r="D54" s="20"/>
      <c r="E54" s="20"/>
      <c r="F54" s="27">
        <f>F55</f>
        <v>2600</v>
      </c>
      <c r="G54" s="27">
        <f t="shared" ref="G54:H54" si="16">G55</f>
        <v>820</v>
      </c>
      <c r="H54" s="27">
        <f t="shared" si="16"/>
        <v>850</v>
      </c>
    </row>
    <row r="55" spans="1:8" ht="31.5" x14ac:dyDescent="0.25">
      <c r="A55" s="64" t="s">
        <v>42</v>
      </c>
      <c r="B55" s="55" t="s">
        <v>203</v>
      </c>
      <c r="C55" s="19">
        <v>200</v>
      </c>
      <c r="D55" s="20"/>
      <c r="E55" s="20"/>
      <c r="F55" s="27">
        <f>F56</f>
        <v>2600</v>
      </c>
      <c r="G55" s="27">
        <f t="shared" ref="G55:H56" si="17">G56</f>
        <v>820</v>
      </c>
      <c r="H55" s="27">
        <f t="shared" si="17"/>
        <v>850</v>
      </c>
    </row>
    <row r="56" spans="1:8" ht="31.5" x14ac:dyDescent="0.25">
      <c r="A56" s="32" t="s">
        <v>43</v>
      </c>
      <c r="B56" s="55" t="s">
        <v>203</v>
      </c>
      <c r="C56" s="19">
        <v>240</v>
      </c>
      <c r="D56" s="20"/>
      <c r="E56" s="20"/>
      <c r="F56" s="27">
        <f>F57</f>
        <v>2600</v>
      </c>
      <c r="G56" s="27">
        <f t="shared" si="17"/>
        <v>820</v>
      </c>
      <c r="H56" s="27">
        <f t="shared" si="17"/>
        <v>850</v>
      </c>
    </row>
    <row r="57" spans="1:8" ht="27" customHeight="1" x14ac:dyDescent="0.25">
      <c r="A57" s="64" t="s">
        <v>31</v>
      </c>
      <c r="B57" s="55" t="s">
        <v>203</v>
      </c>
      <c r="C57" s="19">
        <v>240</v>
      </c>
      <c r="D57" s="20" t="s">
        <v>11</v>
      </c>
      <c r="E57" s="20" t="s">
        <v>20</v>
      </c>
      <c r="F57" s="27">
        <f>800+700+300+500+300</f>
        <v>2600</v>
      </c>
      <c r="G57" s="27">
        <v>820</v>
      </c>
      <c r="H57" s="27">
        <v>850</v>
      </c>
    </row>
    <row r="58" spans="1:8" ht="47.25" x14ac:dyDescent="0.25">
      <c r="A58" s="72" t="s">
        <v>204</v>
      </c>
      <c r="B58" s="52" t="s">
        <v>205</v>
      </c>
      <c r="C58" s="19"/>
      <c r="D58" s="20"/>
      <c r="E58" s="20"/>
      <c r="F58" s="27">
        <f>F59</f>
        <v>300</v>
      </c>
      <c r="G58" s="27">
        <f t="shared" ref="G58:H60" si="18">G59</f>
        <v>1000</v>
      </c>
      <c r="H58" s="27">
        <f t="shared" si="18"/>
        <v>1100</v>
      </c>
    </row>
    <row r="59" spans="1:8" ht="31.5" x14ac:dyDescent="0.25">
      <c r="A59" s="64" t="s">
        <v>42</v>
      </c>
      <c r="B59" s="55" t="s">
        <v>205</v>
      </c>
      <c r="C59" s="19">
        <v>200</v>
      </c>
      <c r="D59" s="20"/>
      <c r="E59" s="20"/>
      <c r="F59" s="27">
        <f>F60</f>
        <v>300</v>
      </c>
      <c r="G59" s="27">
        <f t="shared" si="18"/>
        <v>1000</v>
      </c>
      <c r="H59" s="27">
        <f t="shared" si="18"/>
        <v>1100</v>
      </c>
    </row>
    <row r="60" spans="1:8" ht="31.5" x14ac:dyDescent="0.25">
      <c r="A60" s="32" t="s">
        <v>43</v>
      </c>
      <c r="B60" s="55" t="s">
        <v>205</v>
      </c>
      <c r="C60" s="19">
        <v>240</v>
      </c>
      <c r="D60" s="20"/>
      <c r="E60" s="20"/>
      <c r="F60" s="27">
        <f>F61</f>
        <v>300</v>
      </c>
      <c r="G60" s="27">
        <f t="shared" si="18"/>
        <v>1000</v>
      </c>
      <c r="H60" s="27">
        <f t="shared" si="18"/>
        <v>1100</v>
      </c>
    </row>
    <row r="61" spans="1:8" ht="15.75" x14ac:dyDescent="0.25">
      <c r="A61" s="64" t="s">
        <v>31</v>
      </c>
      <c r="B61" s="55" t="s">
        <v>205</v>
      </c>
      <c r="C61" s="19">
        <v>240</v>
      </c>
      <c r="D61" s="20" t="s">
        <v>11</v>
      </c>
      <c r="E61" s="20" t="s">
        <v>20</v>
      </c>
      <c r="F61" s="27">
        <f>1000-700</f>
        <v>300</v>
      </c>
      <c r="G61" s="27">
        <v>1000</v>
      </c>
      <c r="H61" s="27">
        <v>1100</v>
      </c>
    </row>
    <row r="62" spans="1:8" ht="47.25" hidden="1" x14ac:dyDescent="0.25">
      <c r="A62" s="32" t="s">
        <v>52</v>
      </c>
      <c r="B62" s="20" t="s">
        <v>131</v>
      </c>
      <c r="C62" s="19"/>
      <c r="D62" s="20"/>
      <c r="E62" s="20"/>
      <c r="F62" s="27">
        <f>F63</f>
        <v>0</v>
      </c>
      <c r="G62" s="27">
        <f t="shared" ref="G62:H64" si="19">G63</f>
        <v>0</v>
      </c>
      <c r="H62" s="27">
        <f t="shared" si="19"/>
        <v>0</v>
      </c>
    </row>
    <row r="63" spans="1:8" ht="31.5" hidden="1" x14ac:dyDescent="0.25">
      <c r="A63" s="64" t="s">
        <v>42</v>
      </c>
      <c r="B63" s="20" t="s">
        <v>131</v>
      </c>
      <c r="C63" s="19">
        <v>200</v>
      </c>
      <c r="D63" s="20"/>
      <c r="E63" s="20"/>
      <c r="F63" s="27">
        <f>F64</f>
        <v>0</v>
      </c>
      <c r="G63" s="27">
        <f t="shared" si="19"/>
        <v>0</v>
      </c>
      <c r="H63" s="27">
        <f t="shared" si="19"/>
        <v>0</v>
      </c>
    </row>
    <row r="64" spans="1:8" ht="31.5" hidden="1" x14ac:dyDescent="0.25">
      <c r="A64" s="32" t="s">
        <v>43</v>
      </c>
      <c r="B64" s="20" t="s">
        <v>131</v>
      </c>
      <c r="C64" s="19">
        <v>240</v>
      </c>
      <c r="D64" s="20"/>
      <c r="E64" s="20"/>
      <c r="F64" s="27">
        <f>F65</f>
        <v>0</v>
      </c>
      <c r="G64" s="27">
        <f t="shared" si="19"/>
        <v>0</v>
      </c>
      <c r="H64" s="27">
        <f t="shared" si="19"/>
        <v>0</v>
      </c>
    </row>
    <row r="65" spans="1:8" ht="31.5" hidden="1" customHeight="1" x14ac:dyDescent="0.25">
      <c r="A65" s="64" t="s">
        <v>31</v>
      </c>
      <c r="B65" s="20" t="s">
        <v>131</v>
      </c>
      <c r="C65" s="19">
        <v>240</v>
      </c>
      <c r="D65" s="20" t="s">
        <v>11</v>
      </c>
      <c r="E65" s="20" t="s">
        <v>20</v>
      </c>
      <c r="F65" s="27">
        <v>0</v>
      </c>
      <c r="G65" s="27">
        <v>0</v>
      </c>
      <c r="H65" s="27">
        <v>0</v>
      </c>
    </row>
    <row r="66" spans="1:8" ht="47.25" x14ac:dyDescent="0.25">
      <c r="A66" s="72" t="s">
        <v>129</v>
      </c>
      <c r="B66" s="52" t="s">
        <v>206</v>
      </c>
      <c r="C66" s="19"/>
      <c r="D66" s="20"/>
      <c r="E66" s="20"/>
      <c r="F66" s="27">
        <f>F67</f>
        <v>313.96049999999991</v>
      </c>
      <c r="G66" s="27">
        <f t="shared" ref="G66:H68" si="20">G67</f>
        <v>91.6</v>
      </c>
      <c r="H66" s="27">
        <f t="shared" si="20"/>
        <v>32.6</v>
      </c>
    </row>
    <row r="67" spans="1:8" ht="31.5" x14ac:dyDescent="0.25">
      <c r="A67" s="64" t="s">
        <v>42</v>
      </c>
      <c r="B67" s="55" t="s">
        <v>206</v>
      </c>
      <c r="C67" s="19">
        <v>200</v>
      </c>
      <c r="D67" s="20"/>
      <c r="E67" s="20"/>
      <c r="F67" s="27">
        <f>F68</f>
        <v>313.96049999999991</v>
      </c>
      <c r="G67" s="27">
        <f t="shared" si="20"/>
        <v>91.6</v>
      </c>
      <c r="H67" s="27">
        <f t="shared" si="20"/>
        <v>32.6</v>
      </c>
    </row>
    <row r="68" spans="1:8" ht="31.5" x14ac:dyDescent="0.25">
      <c r="A68" s="32" t="s">
        <v>43</v>
      </c>
      <c r="B68" s="55" t="s">
        <v>206</v>
      </c>
      <c r="C68" s="19">
        <v>240</v>
      </c>
      <c r="D68" s="20"/>
      <c r="E68" s="20"/>
      <c r="F68" s="27">
        <f>F69</f>
        <v>313.96049999999991</v>
      </c>
      <c r="G68" s="27">
        <f t="shared" si="20"/>
        <v>91.6</v>
      </c>
      <c r="H68" s="27">
        <f t="shared" si="20"/>
        <v>32.6</v>
      </c>
    </row>
    <row r="69" spans="1:8" ht="15.75" x14ac:dyDescent="0.25">
      <c r="A69" s="64" t="s">
        <v>31</v>
      </c>
      <c r="B69" s="55" t="s">
        <v>206</v>
      </c>
      <c r="C69" s="19">
        <v>240</v>
      </c>
      <c r="D69" s="20" t="s">
        <v>11</v>
      </c>
      <c r="E69" s="20" t="s">
        <v>20</v>
      </c>
      <c r="F69" s="27">
        <f>40.8+573.1605-300</f>
        <v>313.96049999999991</v>
      </c>
      <c r="G69" s="27">
        <v>91.6</v>
      </c>
      <c r="H69" s="27">
        <v>32.6</v>
      </c>
    </row>
    <row r="70" spans="1:8" ht="36" hidden="1" customHeight="1" x14ac:dyDescent="0.25">
      <c r="A70" s="64" t="s">
        <v>144</v>
      </c>
      <c r="B70" s="2" t="s">
        <v>145</v>
      </c>
      <c r="C70" s="19"/>
      <c r="D70" s="20"/>
      <c r="E70" s="20"/>
      <c r="F70" s="27">
        <f>F71</f>
        <v>0</v>
      </c>
      <c r="G70" s="27">
        <f t="shared" ref="G70:H70" si="21">G71</f>
        <v>0</v>
      </c>
      <c r="H70" s="27">
        <f t="shared" si="21"/>
        <v>0</v>
      </c>
    </row>
    <row r="71" spans="1:8" ht="31.5" hidden="1" x14ac:dyDescent="0.25">
      <c r="A71" s="64" t="s">
        <v>136</v>
      </c>
      <c r="B71" s="2" t="s">
        <v>145</v>
      </c>
      <c r="C71" s="19">
        <v>400</v>
      </c>
      <c r="D71" s="20"/>
      <c r="E71" s="20"/>
      <c r="F71" s="27">
        <f>F72</f>
        <v>0</v>
      </c>
      <c r="G71" s="27">
        <f>G72</f>
        <v>0</v>
      </c>
      <c r="H71" s="27">
        <v>0</v>
      </c>
    </row>
    <row r="72" spans="1:8" ht="15.75" hidden="1" x14ac:dyDescent="0.25">
      <c r="A72" s="32" t="s">
        <v>137</v>
      </c>
      <c r="B72" s="2" t="s">
        <v>145</v>
      </c>
      <c r="C72" s="19">
        <v>410</v>
      </c>
      <c r="D72" s="20"/>
      <c r="E72" s="20"/>
      <c r="F72" s="27">
        <f>F73</f>
        <v>0</v>
      </c>
      <c r="G72" s="27">
        <f>G73</f>
        <v>0</v>
      </c>
      <c r="H72" s="27">
        <v>0</v>
      </c>
    </row>
    <row r="73" spans="1:8" ht="15.75" hidden="1" x14ac:dyDescent="0.25">
      <c r="A73" s="64" t="s">
        <v>31</v>
      </c>
      <c r="B73" s="2" t="s">
        <v>145</v>
      </c>
      <c r="C73" s="19">
        <v>410</v>
      </c>
      <c r="D73" s="20" t="s">
        <v>11</v>
      </c>
      <c r="E73" s="20" t="s">
        <v>20</v>
      </c>
      <c r="F73" s="27">
        <v>0</v>
      </c>
      <c r="G73" s="27">
        <v>0</v>
      </c>
      <c r="H73" s="27">
        <v>0</v>
      </c>
    </row>
    <row r="74" spans="1:8" ht="47.25" x14ac:dyDescent="0.25">
      <c r="A74" s="47" t="s">
        <v>49</v>
      </c>
      <c r="B74" s="25" t="s">
        <v>50</v>
      </c>
      <c r="C74" s="19"/>
      <c r="D74" s="20"/>
      <c r="E74" s="20"/>
      <c r="F74" s="21">
        <f>F75+F80</f>
        <v>18556.848999999998</v>
      </c>
      <c r="G74" s="21">
        <f>G75+G80</f>
        <v>0</v>
      </c>
      <c r="H74" s="21">
        <f>H75+H80</f>
        <v>0</v>
      </c>
    </row>
    <row r="75" spans="1:8" ht="15.75" x14ac:dyDescent="0.25">
      <c r="A75" s="69" t="s">
        <v>179</v>
      </c>
      <c r="B75" s="55" t="s">
        <v>207</v>
      </c>
      <c r="C75" s="19"/>
      <c r="D75" s="20"/>
      <c r="E75" s="20"/>
      <c r="F75" s="21">
        <f>F76</f>
        <v>1231.1889999999999</v>
      </c>
      <c r="G75" s="21">
        <f t="shared" ref="G75:H75" si="22">G76</f>
        <v>0</v>
      </c>
      <c r="H75" s="21">
        <f t="shared" si="22"/>
        <v>0</v>
      </c>
    </row>
    <row r="76" spans="1:8" ht="31.5" x14ac:dyDescent="0.25">
      <c r="A76" s="70" t="s">
        <v>208</v>
      </c>
      <c r="B76" s="71" t="s">
        <v>209</v>
      </c>
      <c r="C76" s="19"/>
      <c r="D76" s="20"/>
      <c r="E76" s="20"/>
      <c r="F76" s="27">
        <f>F77</f>
        <v>1231.1889999999999</v>
      </c>
      <c r="G76" s="21">
        <f>G77</f>
        <v>0</v>
      </c>
      <c r="H76" s="21">
        <f>H77</f>
        <v>0</v>
      </c>
    </row>
    <row r="77" spans="1:8" ht="63" x14ac:dyDescent="0.25">
      <c r="A77" s="70" t="s">
        <v>210</v>
      </c>
      <c r="B77" s="71" t="s">
        <v>211</v>
      </c>
      <c r="C77" s="13"/>
      <c r="D77" s="11"/>
      <c r="E77" s="11"/>
      <c r="F77" s="24">
        <f>F78</f>
        <v>1231.1889999999999</v>
      </c>
      <c r="G77" s="24">
        <f t="shared" ref="G77:H77" si="23">G78</f>
        <v>0</v>
      </c>
      <c r="H77" s="24">
        <f t="shared" si="23"/>
        <v>0</v>
      </c>
    </row>
    <row r="78" spans="1:8" ht="15.75" x14ac:dyDescent="0.25">
      <c r="A78" s="32" t="s">
        <v>137</v>
      </c>
      <c r="B78" s="55" t="s">
        <v>211</v>
      </c>
      <c r="C78" s="13">
        <v>410</v>
      </c>
      <c r="D78" s="11"/>
      <c r="E78" s="11"/>
      <c r="F78" s="24">
        <f>F79</f>
        <v>1231.1889999999999</v>
      </c>
      <c r="G78" s="24">
        <f t="shared" ref="G78:H78" si="24">G79</f>
        <v>0</v>
      </c>
      <c r="H78" s="24">
        <f t="shared" si="24"/>
        <v>0</v>
      </c>
    </row>
    <row r="79" spans="1:8" ht="15.75" x14ac:dyDescent="0.25">
      <c r="A79" s="32" t="s">
        <v>132</v>
      </c>
      <c r="B79" s="55" t="s">
        <v>211</v>
      </c>
      <c r="C79" s="13">
        <v>410</v>
      </c>
      <c r="D79" s="11" t="s">
        <v>22</v>
      </c>
      <c r="E79" s="11" t="s">
        <v>21</v>
      </c>
      <c r="F79" s="27">
        <f>600+631.189</f>
        <v>1231.1889999999999</v>
      </c>
      <c r="G79" s="24">
        <v>0</v>
      </c>
      <c r="H79" s="24">
        <v>0</v>
      </c>
    </row>
    <row r="80" spans="1:8" ht="31.5" x14ac:dyDescent="0.25">
      <c r="A80" s="69" t="s">
        <v>212</v>
      </c>
      <c r="B80" s="55" t="s">
        <v>213</v>
      </c>
      <c r="C80" s="13"/>
      <c r="D80" s="11"/>
      <c r="E80" s="11"/>
      <c r="F80" s="49">
        <f>F81</f>
        <v>17325.66</v>
      </c>
      <c r="G80" s="24">
        <f t="shared" ref="G80:H81" si="25">G81</f>
        <v>0</v>
      </c>
      <c r="H80" s="24">
        <f t="shared" si="25"/>
        <v>0</v>
      </c>
    </row>
    <row r="81" spans="1:8" ht="63" x14ac:dyDescent="0.25">
      <c r="A81" s="70" t="s">
        <v>214</v>
      </c>
      <c r="B81" s="71" t="s">
        <v>215</v>
      </c>
      <c r="C81" s="13"/>
      <c r="D81" s="11"/>
      <c r="E81" s="11"/>
      <c r="F81" s="24">
        <f>F82</f>
        <v>17325.66</v>
      </c>
      <c r="G81" s="24">
        <f t="shared" si="25"/>
        <v>0</v>
      </c>
      <c r="H81" s="24">
        <f t="shared" si="25"/>
        <v>0</v>
      </c>
    </row>
    <row r="82" spans="1:8" ht="63" x14ac:dyDescent="0.25">
      <c r="A82" s="70" t="s">
        <v>165</v>
      </c>
      <c r="B82" s="71" t="s">
        <v>216</v>
      </c>
      <c r="C82" s="13"/>
      <c r="D82" s="11"/>
      <c r="E82" s="11"/>
      <c r="F82" s="24">
        <f>F83</f>
        <v>17325.66</v>
      </c>
      <c r="G82" s="24">
        <v>0</v>
      </c>
      <c r="H82" s="24">
        <v>0</v>
      </c>
    </row>
    <row r="83" spans="1:8" ht="22.5" customHeight="1" x14ac:dyDescent="0.25">
      <c r="A83" s="32" t="s">
        <v>137</v>
      </c>
      <c r="B83" s="55" t="s">
        <v>216</v>
      </c>
      <c r="C83" s="13">
        <v>410</v>
      </c>
      <c r="D83" s="11"/>
      <c r="E83" s="11"/>
      <c r="F83" s="24">
        <f>F84</f>
        <v>17325.66</v>
      </c>
      <c r="G83" s="24">
        <f t="shared" ref="G83:H83" si="26">G84</f>
        <v>0</v>
      </c>
      <c r="H83" s="24">
        <f t="shared" si="26"/>
        <v>0</v>
      </c>
    </row>
    <row r="84" spans="1:8" ht="15" customHeight="1" x14ac:dyDescent="0.25">
      <c r="A84" s="32" t="s">
        <v>132</v>
      </c>
      <c r="B84" s="55" t="s">
        <v>216</v>
      </c>
      <c r="C84" s="13">
        <v>410</v>
      </c>
      <c r="D84" s="11" t="s">
        <v>22</v>
      </c>
      <c r="E84" s="11" t="s">
        <v>21</v>
      </c>
      <c r="F84" s="27">
        <f>2400.399-600-685.189+16210.45</f>
        <v>17325.66</v>
      </c>
      <c r="G84" s="24">
        <v>0</v>
      </c>
      <c r="H84" s="24">
        <v>0</v>
      </c>
    </row>
    <row r="85" spans="1:8" ht="68.25" customHeight="1" x14ac:dyDescent="0.25">
      <c r="A85" s="47" t="s">
        <v>158</v>
      </c>
      <c r="B85" s="25" t="s">
        <v>54</v>
      </c>
      <c r="C85" s="13"/>
      <c r="D85" s="11"/>
      <c r="E85" s="11"/>
      <c r="F85" s="21">
        <f>F86+F96</f>
        <v>916.88110000000029</v>
      </c>
      <c r="G85" s="21">
        <f t="shared" ref="G85:H85" si="27">G86</f>
        <v>1356.86645</v>
      </c>
      <c r="H85" s="21">
        <f t="shared" si="27"/>
        <v>0</v>
      </c>
    </row>
    <row r="86" spans="1:8" ht="47.25" customHeight="1" x14ac:dyDescent="0.25">
      <c r="A86" s="69" t="s">
        <v>179</v>
      </c>
      <c r="B86" s="55" t="s">
        <v>217</v>
      </c>
      <c r="C86" s="13"/>
      <c r="D86" s="11"/>
      <c r="E86" s="11"/>
      <c r="F86" s="21">
        <f>F92+F87</f>
        <v>916.88110000000029</v>
      </c>
      <c r="G86" s="21">
        <f t="shared" ref="G86:H86" si="28">G92+G87</f>
        <v>1356.86645</v>
      </c>
      <c r="H86" s="21">
        <f t="shared" si="28"/>
        <v>0</v>
      </c>
    </row>
    <row r="87" spans="1:8" ht="63" x14ac:dyDescent="0.25">
      <c r="A87" s="70" t="s">
        <v>218</v>
      </c>
      <c r="B87" s="71" t="s">
        <v>219</v>
      </c>
      <c r="C87" s="13"/>
      <c r="D87" s="11"/>
      <c r="E87" s="11"/>
      <c r="F87" s="24">
        <f>F88</f>
        <v>202.08400000000012</v>
      </c>
      <c r="G87" s="24">
        <f t="shared" ref="G87:H87" si="29">G88</f>
        <v>1356.86645</v>
      </c>
      <c r="H87" s="24">
        <f t="shared" si="29"/>
        <v>0</v>
      </c>
    </row>
    <row r="88" spans="1:8" ht="47.25" x14ac:dyDescent="0.25">
      <c r="A88" s="69" t="s">
        <v>221</v>
      </c>
      <c r="B88" s="52" t="s">
        <v>220</v>
      </c>
      <c r="C88" s="13"/>
      <c r="D88" s="11"/>
      <c r="E88" s="11"/>
      <c r="F88" s="24">
        <f>F89</f>
        <v>202.08400000000012</v>
      </c>
      <c r="G88" s="24">
        <f t="shared" ref="G88:H90" si="30">G89</f>
        <v>1356.86645</v>
      </c>
      <c r="H88" s="24">
        <f t="shared" si="30"/>
        <v>0</v>
      </c>
    </row>
    <row r="89" spans="1:8" ht="31.5" x14ac:dyDescent="0.25">
      <c r="A89" s="64" t="s">
        <v>42</v>
      </c>
      <c r="B89" s="55" t="s">
        <v>220</v>
      </c>
      <c r="C89" s="13">
        <v>200</v>
      </c>
      <c r="D89" s="11"/>
      <c r="E89" s="11"/>
      <c r="F89" s="24">
        <f>F90</f>
        <v>202.08400000000012</v>
      </c>
      <c r="G89" s="24">
        <f t="shared" si="30"/>
        <v>1356.86645</v>
      </c>
      <c r="H89" s="24">
        <f t="shared" si="30"/>
        <v>0</v>
      </c>
    </row>
    <row r="90" spans="1:8" ht="31.5" x14ac:dyDescent="0.25">
      <c r="A90" s="32" t="s">
        <v>43</v>
      </c>
      <c r="B90" s="55" t="s">
        <v>220</v>
      </c>
      <c r="C90" s="13">
        <v>240</v>
      </c>
      <c r="D90" s="11"/>
      <c r="E90" s="11"/>
      <c r="F90" s="24">
        <f>F91</f>
        <v>202.08400000000012</v>
      </c>
      <c r="G90" s="24">
        <f t="shared" si="30"/>
        <v>1356.86645</v>
      </c>
      <c r="H90" s="24">
        <f t="shared" si="30"/>
        <v>0</v>
      </c>
    </row>
    <row r="91" spans="1:8" ht="15.75" x14ac:dyDescent="0.25">
      <c r="A91" s="32" t="s">
        <v>29</v>
      </c>
      <c r="B91" s="55" t="s">
        <v>220</v>
      </c>
      <c r="C91" s="13">
        <v>240</v>
      </c>
      <c r="D91" s="11" t="s">
        <v>22</v>
      </c>
      <c r="E91" s="11" t="s">
        <v>17</v>
      </c>
      <c r="F91" s="30">
        <f>1050.8921-714.8421-18.216+68.114+25.886+66.6477-276.3977</f>
        <v>202.08400000000012</v>
      </c>
      <c r="G91" s="30">
        <f>1646.05-289.18355</f>
        <v>1356.86645</v>
      </c>
      <c r="H91" s="30">
        <v>0</v>
      </c>
    </row>
    <row r="92" spans="1:8" ht="47.25" x14ac:dyDescent="0.25">
      <c r="A92" s="69" t="s">
        <v>222</v>
      </c>
      <c r="B92" s="52" t="s">
        <v>223</v>
      </c>
      <c r="C92" s="13"/>
      <c r="D92" s="11"/>
      <c r="E92" s="11"/>
      <c r="F92" s="30">
        <f>F93</f>
        <v>714.79710000000011</v>
      </c>
      <c r="G92" s="30">
        <f t="shared" ref="G92:H94" si="31">G93</f>
        <v>0</v>
      </c>
      <c r="H92" s="30">
        <f t="shared" si="31"/>
        <v>0</v>
      </c>
    </row>
    <row r="93" spans="1:8" ht="31.5" x14ac:dyDescent="0.25">
      <c r="A93" s="64" t="s">
        <v>42</v>
      </c>
      <c r="B93" s="55" t="s">
        <v>223</v>
      </c>
      <c r="C93" s="13">
        <v>200</v>
      </c>
      <c r="D93" s="11"/>
      <c r="E93" s="11"/>
      <c r="F93" s="30">
        <f>F94</f>
        <v>714.79710000000011</v>
      </c>
      <c r="G93" s="30">
        <f t="shared" si="31"/>
        <v>0</v>
      </c>
      <c r="H93" s="30">
        <f t="shared" si="31"/>
        <v>0</v>
      </c>
    </row>
    <row r="94" spans="1:8" ht="31.5" x14ac:dyDescent="0.25">
      <c r="A94" s="32" t="s">
        <v>43</v>
      </c>
      <c r="B94" s="55" t="s">
        <v>223</v>
      </c>
      <c r="C94" s="13">
        <v>240</v>
      </c>
      <c r="D94" s="11"/>
      <c r="E94" s="11"/>
      <c r="F94" s="30">
        <f>F95</f>
        <v>714.79710000000011</v>
      </c>
      <c r="G94" s="30">
        <f t="shared" si="31"/>
        <v>0</v>
      </c>
      <c r="H94" s="30">
        <f t="shared" si="31"/>
        <v>0</v>
      </c>
    </row>
    <row r="95" spans="1:8" ht="15.75" x14ac:dyDescent="0.25">
      <c r="A95" s="32" t="s">
        <v>29</v>
      </c>
      <c r="B95" s="55" t="s">
        <v>223</v>
      </c>
      <c r="C95" s="13">
        <v>240</v>
      </c>
      <c r="D95" s="11" t="s">
        <v>22</v>
      </c>
      <c r="E95" s="11" t="s">
        <v>17</v>
      </c>
      <c r="F95" s="30">
        <f>679.1+35.7421-0.045</f>
        <v>714.79710000000011</v>
      </c>
      <c r="G95" s="30">
        <v>0</v>
      </c>
      <c r="H95" s="30">
        <v>0</v>
      </c>
    </row>
    <row r="96" spans="1:8" ht="31.5" hidden="1" x14ac:dyDescent="0.25">
      <c r="A96" s="69" t="s">
        <v>212</v>
      </c>
      <c r="B96" s="55" t="s">
        <v>244</v>
      </c>
      <c r="C96" s="13"/>
      <c r="D96" s="11"/>
      <c r="E96" s="11"/>
      <c r="F96" s="30">
        <f>F97</f>
        <v>0</v>
      </c>
      <c r="G96" s="30">
        <f t="shared" ref="G96:H100" si="32">G97</f>
        <v>0</v>
      </c>
      <c r="H96" s="30">
        <f t="shared" si="32"/>
        <v>0</v>
      </c>
    </row>
    <row r="97" spans="1:8" ht="31.5" hidden="1" x14ac:dyDescent="0.25">
      <c r="A97" s="70" t="s">
        <v>245</v>
      </c>
      <c r="B97" s="71" t="s">
        <v>246</v>
      </c>
      <c r="C97" s="13"/>
      <c r="D97" s="11"/>
      <c r="E97" s="11"/>
      <c r="F97" s="30">
        <f>F98</f>
        <v>0</v>
      </c>
      <c r="G97" s="30">
        <f t="shared" si="32"/>
        <v>0</v>
      </c>
      <c r="H97" s="30">
        <f t="shared" si="32"/>
        <v>0</v>
      </c>
    </row>
    <row r="98" spans="1:8" ht="31.5" hidden="1" x14ac:dyDescent="0.25">
      <c r="A98" s="72" t="s">
        <v>163</v>
      </c>
      <c r="B98" s="52" t="s">
        <v>247</v>
      </c>
      <c r="C98" s="13"/>
      <c r="D98" s="11"/>
      <c r="E98" s="11"/>
      <c r="F98" s="30">
        <f>F99</f>
        <v>0</v>
      </c>
      <c r="G98" s="30">
        <f t="shared" si="32"/>
        <v>0</v>
      </c>
      <c r="H98" s="30">
        <f t="shared" si="32"/>
        <v>0</v>
      </c>
    </row>
    <row r="99" spans="1:8" ht="31.5" hidden="1" x14ac:dyDescent="0.25">
      <c r="A99" s="64" t="s">
        <v>42</v>
      </c>
      <c r="B99" s="55" t="s">
        <v>247</v>
      </c>
      <c r="C99" s="13">
        <v>200</v>
      </c>
      <c r="D99" s="11"/>
      <c r="E99" s="11"/>
      <c r="F99" s="30">
        <f>F100</f>
        <v>0</v>
      </c>
      <c r="G99" s="30">
        <f t="shared" si="32"/>
        <v>0</v>
      </c>
      <c r="H99" s="30">
        <f t="shared" si="32"/>
        <v>0</v>
      </c>
    </row>
    <row r="100" spans="1:8" ht="31.5" hidden="1" x14ac:dyDescent="0.25">
      <c r="A100" s="32" t="s">
        <v>43</v>
      </c>
      <c r="B100" s="55" t="s">
        <v>247</v>
      </c>
      <c r="C100" s="13">
        <v>240</v>
      </c>
      <c r="D100" s="11"/>
      <c r="E100" s="11"/>
      <c r="F100" s="30">
        <f>F101</f>
        <v>0</v>
      </c>
      <c r="G100" s="30">
        <f t="shared" si="32"/>
        <v>0</v>
      </c>
      <c r="H100" s="30">
        <f t="shared" si="32"/>
        <v>0</v>
      </c>
    </row>
    <row r="101" spans="1:8" ht="15.75" hidden="1" x14ac:dyDescent="0.25">
      <c r="A101" s="32" t="s">
        <v>29</v>
      </c>
      <c r="B101" s="55" t="s">
        <v>247</v>
      </c>
      <c r="C101" s="13">
        <v>240</v>
      </c>
      <c r="D101" s="11" t="s">
        <v>22</v>
      </c>
      <c r="E101" s="11" t="s">
        <v>17</v>
      </c>
      <c r="F101" s="30">
        <f>57.6+18.216-57.6-18.216</f>
        <v>0</v>
      </c>
      <c r="G101" s="30">
        <v>0</v>
      </c>
      <c r="H101" s="30">
        <v>0</v>
      </c>
    </row>
    <row r="102" spans="1:8" ht="63" x14ac:dyDescent="0.25">
      <c r="A102" s="47" t="s">
        <v>177</v>
      </c>
      <c r="B102" s="25" t="s">
        <v>166</v>
      </c>
      <c r="C102" s="13"/>
      <c r="D102" s="11"/>
      <c r="E102" s="11"/>
      <c r="F102" s="21">
        <f t="shared" ref="F102:F107" si="33">F103</f>
        <v>70</v>
      </c>
      <c r="G102" s="21">
        <f t="shared" ref="G102:H105" si="34">G103</f>
        <v>0</v>
      </c>
      <c r="H102" s="21">
        <f t="shared" si="34"/>
        <v>0</v>
      </c>
    </row>
    <row r="103" spans="1:8" ht="15.75" x14ac:dyDescent="0.25">
      <c r="A103" s="69" t="s">
        <v>179</v>
      </c>
      <c r="B103" s="55" t="s">
        <v>224</v>
      </c>
      <c r="C103" s="13"/>
      <c r="D103" s="11"/>
      <c r="E103" s="11"/>
      <c r="F103" s="21">
        <f t="shared" si="33"/>
        <v>70</v>
      </c>
      <c r="G103" s="21">
        <f t="shared" si="34"/>
        <v>0</v>
      </c>
      <c r="H103" s="21">
        <f t="shared" si="34"/>
        <v>0</v>
      </c>
    </row>
    <row r="104" spans="1:8" ht="47.25" x14ac:dyDescent="0.25">
      <c r="A104" s="70" t="s">
        <v>225</v>
      </c>
      <c r="B104" s="71" t="s">
        <v>226</v>
      </c>
      <c r="C104" s="13"/>
      <c r="D104" s="11"/>
      <c r="E104" s="11"/>
      <c r="F104" s="21">
        <f t="shared" si="33"/>
        <v>70</v>
      </c>
      <c r="G104" s="21">
        <f t="shared" si="34"/>
        <v>0</v>
      </c>
      <c r="H104" s="21">
        <f t="shared" si="34"/>
        <v>0</v>
      </c>
    </row>
    <row r="105" spans="1:8" ht="31.5" x14ac:dyDescent="0.25">
      <c r="A105" s="69" t="s">
        <v>227</v>
      </c>
      <c r="B105" s="52" t="s">
        <v>228</v>
      </c>
      <c r="C105" s="13"/>
      <c r="D105" s="11"/>
      <c r="E105" s="11"/>
      <c r="F105" s="21">
        <f t="shared" si="33"/>
        <v>70</v>
      </c>
      <c r="G105" s="21">
        <f t="shared" si="34"/>
        <v>0</v>
      </c>
      <c r="H105" s="21">
        <f t="shared" si="34"/>
        <v>0</v>
      </c>
    </row>
    <row r="106" spans="1:8" ht="31.5" x14ac:dyDescent="0.25">
      <c r="A106" s="64" t="s">
        <v>42</v>
      </c>
      <c r="B106" s="55" t="s">
        <v>228</v>
      </c>
      <c r="C106" s="13">
        <v>200</v>
      </c>
      <c r="D106" s="11"/>
      <c r="E106" s="11"/>
      <c r="F106" s="27">
        <f t="shared" si="33"/>
        <v>70</v>
      </c>
      <c r="G106" s="27">
        <f t="shared" ref="G106:H107" si="35">G107</f>
        <v>0</v>
      </c>
      <c r="H106" s="27">
        <f t="shared" si="35"/>
        <v>0</v>
      </c>
    </row>
    <row r="107" spans="1:8" ht="31.5" x14ac:dyDescent="0.25">
      <c r="A107" s="32" t="s">
        <v>43</v>
      </c>
      <c r="B107" s="55" t="s">
        <v>228</v>
      </c>
      <c r="C107" s="13">
        <v>240</v>
      </c>
      <c r="D107" s="11"/>
      <c r="E107" s="11"/>
      <c r="F107" s="27">
        <f t="shared" si="33"/>
        <v>70</v>
      </c>
      <c r="G107" s="27">
        <f t="shared" si="35"/>
        <v>0</v>
      </c>
      <c r="H107" s="27">
        <f t="shared" si="35"/>
        <v>0</v>
      </c>
    </row>
    <row r="108" spans="1:8" ht="15.75" x14ac:dyDescent="0.25">
      <c r="A108" s="32" t="s">
        <v>29</v>
      </c>
      <c r="B108" s="55" t="s">
        <v>228</v>
      </c>
      <c r="C108" s="13">
        <v>240</v>
      </c>
      <c r="D108" s="11" t="s">
        <v>22</v>
      </c>
      <c r="E108" s="11" t="s">
        <v>17</v>
      </c>
      <c r="F108" s="27">
        <v>70</v>
      </c>
      <c r="G108" s="27">
        <v>0</v>
      </c>
      <c r="H108" s="27">
        <v>0</v>
      </c>
    </row>
    <row r="109" spans="1:8" ht="31.5" hidden="1" x14ac:dyDescent="0.25">
      <c r="A109" s="32" t="s">
        <v>56</v>
      </c>
      <c r="B109" s="2" t="s">
        <v>57</v>
      </c>
      <c r="C109" s="13"/>
      <c r="D109" s="11"/>
      <c r="E109" s="11"/>
      <c r="F109" s="27">
        <f>F110</f>
        <v>0</v>
      </c>
      <c r="G109" s="27">
        <f t="shared" ref="G109:H111" si="36">G110</f>
        <v>0</v>
      </c>
      <c r="H109" s="27">
        <f t="shared" si="36"/>
        <v>0</v>
      </c>
    </row>
    <row r="110" spans="1:8" ht="31.5" hidden="1" x14ac:dyDescent="0.25">
      <c r="A110" s="64" t="s">
        <v>42</v>
      </c>
      <c r="B110" s="2" t="s">
        <v>57</v>
      </c>
      <c r="C110" s="13">
        <v>200</v>
      </c>
      <c r="D110" s="11"/>
      <c r="E110" s="11"/>
      <c r="F110" s="27">
        <f>F111</f>
        <v>0</v>
      </c>
      <c r="G110" s="27">
        <f t="shared" si="36"/>
        <v>0</v>
      </c>
      <c r="H110" s="27">
        <f t="shared" si="36"/>
        <v>0</v>
      </c>
    </row>
    <row r="111" spans="1:8" ht="31.5" hidden="1" x14ac:dyDescent="0.25">
      <c r="A111" s="32" t="s">
        <v>43</v>
      </c>
      <c r="B111" s="2" t="s">
        <v>57</v>
      </c>
      <c r="C111" s="13">
        <v>240</v>
      </c>
      <c r="D111" s="11"/>
      <c r="E111" s="11"/>
      <c r="F111" s="27">
        <f>F112</f>
        <v>0</v>
      </c>
      <c r="G111" s="27">
        <f t="shared" si="36"/>
        <v>0</v>
      </c>
      <c r="H111" s="27">
        <f t="shared" si="36"/>
        <v>0</v>
      </c>
    </row>
    <row r="112" spans="1:8" ht="15.75" hidden="1" x14ac:dyDescent="0.25">
      <c r="A112" s="32" t="s">
        <v>29</v>
      </c>
      <c r="B112" s="2" t="s">
        <v>57</v>
      </c>
      <c r="C112" s="13">
        <v>240</v>
      </c>
      <c r="D112" s="11" t="s">
        <v>22</v>
      </c>
      <c r="E112" s="11" t="s">
        <v>17</v>
      </c>
      <c r="F112" s="27">
        <v>0</v>
      </c>
      <c r="G112" s="27">
        <v>0</v>
      </c>
      <c r="H112" s="27">
        <v>0</v>
      </c>
    </row>
    <row r="113" spans="1:8" ht="47.25" x14ac:dyDescent="0.25">
      <c r="A113" s="47" t="s">
        <v>109</v>
      </c>
      <c r="B113" s="3" t="s">
        <v>110</v>
      </c>
      <c r="C113" s="13"/>
      <c r="D113" s="11"/>
      <c r="E113" s="11"/>
      <c r="F113" s="21">
        <f>F114</f>
        <v>30.702439999999999</v>
      </c>
      <c r="G113" s="21">
        <f t="shared" ref="G113:H113" si="37">G114</f>
        <v>22.1</v>
      </c>
      <c r="H113" s="21">
        <f t="shared" si="37"/>
        <v>0</v>
      </c>
    </row>
    <row r="114" spans="1:8" ht="15.75" x14ac:dyDescent="0.25">
      <c r="A114" s="69" t="s">
        <v>179</v>
      </c>
      <c r="B114" s="55" t="s">
        <v>239</v>
      </c>
      <c r="C114" s="13"/>
      <c r="D114" s="11"/>
      <c r="E114" s="11"/>
      <c r="F114" s="21">
        <f>F115</f>
        <v>30.702439999999999</v>
      </c>
      <c r="G114" s="21">
        <f t="shared" ref="G114:H116" si="38">G115</f>
        <v>22.1</v>
      </c>
      <c r="H114" s="21">
        <f t="shared" si="38"/>
        <v>0</v>
      </c>
    </row>
    <row r="115" spans="1:8" ht="31.5" x14ac:dyDescent="0.25">
      <c r="A115" s="70" t="s">
        <v>240</v>
      </c>
      <c r="B115" s="71" t="s">
        <v>241</v>
      </c>
      <c r="C115" s="13"/>
      <c r="D115" s="11"/>
      <c r="E115" s="11"/>
      <c r="F115" s="21">
        <f>F116+F121</f>
        <v>30.702439999999999</v>
      </c>
      <c r="G115" s="21">
        <f t="shared" si="38"/>
        <v>22.1</v>
      </c>
      <c r="H115" s="21">
        <f t="shared" si="38"/>
        <v>0</v>
      </c>
    </row>
    <row r="116" spans="1:8" ht="47.25" x14ac:dyDescent="0.25">
      <c r="A116" s="72" t="s">
        <v>242</v>
      </c>
      <c r="B116" s="52" t="s">
        <v>243</v>
      </c>
      <c r="C116" s="13"/>
      <c r="D116" s="11"/>
      <c r="E116" s="11"/>
      <c r="F116" s="27">
        <f>F117</f>
        <v>19.38344</v>
      </c>
      <c r="G116" s="27">
        <f t="shared" si="38"/>
        <v>22.1</v>
      </c>
      <c r="H116" s="27">
        <f t="shared" si="38"/>
        <v>0</v>
      </c>
    </row>
    <row r="117" spans="1:8" ht="31.5" x14ac:dyDescent="0.25">
      <c r="A117" s="64" t="s">
        <v>42</v>
      </c>
      <c r="B117" s="55" t="s">
        <v>243</v>
      </c>
      <c r="C117" s="19">
        <v>200</v>
      </c>
      <c r="D117" s="11"/>
      <c r="E117" s="11"/>
      <c r="F117" s="27">
        <f>F118</f>
        <v>19.38344</v>
      </c>
      <c r="G117" s="27">
        <f t="shared" ref="G117:H118" si="39">G118</f>
        <v>22.1</v>
      </c>
      <c r="H117" s="27">
        <f t="shared" si="39"/>
        <v>0</v>
      </c>
    </row>
    <row r="118" spans="1:8" ht="31.5" x14ac:dyDescent="0.25">
      <c r="A118" s="32" t="s">
        <v>43</v>
      </c>
      <c r="B118" s="55" t="s">
        <v>243</v>
      </c>
      <c r="C118" s="19">
        <v>240</v>
      </c>
      <c r="D118" s="11"/>
      <c r="E118" s="11"/>
      <c r="F118" s="27">
        <f>F119</f>
        <v>19.38344</v>
      </c>
      <c r="G118" s="27">
        <f t="shared" si="39"/>
        <v>22.1</v>
      </c>
      <c r="H118" s="27">
        <f t="shared" si="39"/>
        <v>0</v>
      </c>
    </row>
    <row r="119" spans="1:8" ht="15.75" x14ac:dyDescent="0.25">
      <c r="A119" s="32" t="s">
        <v>29</v>
      </c>
      <c r="B119" s="55" t="s">
        <v>243</v>
      </c>
      <c r="C119" s="19">
        <v>240</v>
      </c>
      <c r="D119" s="11" t="s">
        <v>22</v>
      </c>
      <c r="E119" s="11" t="s">
        <v>17</v>
      </c>
      <c r="F119" s="30">
        <f>22.1-2.71656</f>
        <v>19.38344</v>
      </c>
      <c r="G119" s="30">
        <v>22.1</v>
      </c>
      <c r="H119" s="30">
        <v>0</v>
      </c>
    </row>
    <row r="120" spans="1:8" ht="31.5" x14ac:dyDescent="0.25">
      <c r="A120" s="69" t="s">
        <v>212</v>
      </c>
      <c r="B120" s="55" t="s">
        <v>254</v>
      </c>
      <c r="C120" s="19"/>
      <c r="D120" s="11"/>
      <c r="E120" s="11"/>
      <c r="F120" s="29">
        <f>F121</f>
        <v>11.318999999999999</v>
      </c>
      <c r="G120" s="29">
        <f t="shared" ref="G120:H120" si="40">G121</f>
        <v>0</v>
      </c>
      <c r="H120" s="29">
        <f t="shared" si="40"/>
        <v>0</v>
      </c>
    </row>
    <row r="121" spans="1:8" ht="47.25" x14ac:dyDescent="0.25">
      <c r="A121" s="70" t="s">
        <v>255</v>
      </c>
      <c r="B121" s="52" t="s">
        <v>258</v>
      </c>
      <c r="C121" s="28"/>
      <c r="D121" s="23"/>
      <c r="E121" s="23"/>
      <c r="F121" s="29">
        <f>F123</f>
        <v>11.318999999999999</v>
      </c>
      <c r="G121" s="29">
        <f t="shared" ref="G121:H121" si="41">G123</f>
        <v>0</v>
      </c>
      <c r="H121" s="29">
        <f t="shared" si="41"/>
        <v>0</v>
      </c>
    </row>
    <row r="122" spans="1:8" ht="47.25" x14ac:dyDescent="0.25">
      <c r="A122" s="72" t="s">
        <v>256</v>
      </c>
      <c r="B122" s="52" t="s">
        <v>257</v>
      </c>
      <c r="C122" s="28"/>
      <c r="D122" s="23"/>
      <c r="E122" s="23"/>
      <c r="F122" s="29">
        <f>F123</f>
        <v>11.318999999999999</v>
      </c>
      <c r="G122" s="29">
        <f t="shared" ref="G122:H122" si="42">G123</f>
        <v>0</v>
      </c>
      <c r="H122" s="29">
        <f t="shared" si="42"/>
        <v>0</v>
      </c>
    </row>
    <row r="123" spans="1:8" ht="31.5" x14ac:dyDescent="0.25">
      <c r="A123" s="64" t="s">
        <v>42</v>
      </c>
      <c r="B123" s="55" t="s">
        <v>257</v>
      </c>
      <c r="C123" s="19">
        <v>200</v>
      </c>
      <c r="D123" s="11"/>
      <c r="E123" s="11"/>
      <c r="F123" s="30">
        <f>F124</f>
        <v>11.318999999999999</v>
      </c>
      <c r="G123" s="30">
        <f t="shared" ref="G123:H124" si="43">G124</f>
        <v>0</v>
      </c>
      <c r="H123" s="30">
        <f t="shared" si="43"/>
        <v>0</v>
      </c>
    </row>
    <row r="124" spans="1:8" ht="31.5" x14ac:dyDescent="0.25">
      <c r="A124" s="32" t="s">
        <v>43</v>
      </c>
      <c r="B124" s="55" t="s">
        <v>257</v>
      </c>
      <c r="C124" s="19">
        <v>240</v>
      </c>
      <c r="D124" s="11"/>
      <c r="E124" s="11"/>
      <c r="F124" s="30">
        <f>F125</f>
        <v>11.318999999999999</v>
      </c>
      <c r="G124" s="30">
        <f t="shared" si="43"/>
        <v>0</v>
      </c>
      <c r="H124" s="30">
        <f t="shared" si="43"/>
        <v>0</v>
      </c>
    </row>
    <row r="125" spans="1:8" ht="15.75" x14ac:dyDescent="0.25">
      <c r="A125" s="32" t="s">
        <v>29</v>
      </c>
      <c r="B125" s="55" t="s">
        <v>257</v>
      </c>
      <c r="C125" s="19">
        <v>240</v>
      </c>
      <c r="D125" s="11" t="s">
        <v>22</v>
      </c>
      <c r="E125" s="11" t="s">
        <v>17</v>
      </c>
      <c r="F125" s="30">
        <f>8.60244+2.71656</f>
        <v>11.318999999999999</v>
      </c>
      <c r="G125" s="30">
        <v>0</v>
      </c>
      <c r="H125" s="30">
        <v>0</v>
      </c>
    </row>
    <row r="126" spans="1:8" ht="78.75" x14ac:dyDescent="0.25">
      <c r="A126" s="59" t="s">
        <v>140</v>
      </c>
      <c r="B126" s="3" t="s">
        <v>229</v>
      </c>
      <c r="C126" s="28"/>
      <c r="D126" s="23"/>
      <c r="E126" s="23"/>
      <c r="F126" s="29">
        <f t="shared" ref="F126:F134" si="44">F127</f>
        <v>1388.027</v>
      </c>
      <c r="G126" s="29">
        <f t="shared" ref="G126:H128" si="45">G127</f>
        <v>0</v>
      </c>
      <c r="H126" s="29">
        <f t="shared" si="45"/>
        <v>0</v>
      </c>
    </row>
    <row r="127" spans="1:8" ht="15.75" x14ac:dyDescent="0.25">
      <c r="A127" s="69" t="s">
        <v>179</v>
      </c>
      <c r="B127" s="55" t="s">
        <v>230</v>
      </c>
      <c r="C127" s="28"/>
      <c r="D127" s="23"/>
      <c r="E127" s="23"/>
      <c r="F127" s="29">
        <f t="shared" si="44"/>
        <v>1388.027</v>
      </c>
      <c r="G127" s="29">
        <f t="shared" si="45"/>
        <v>0</v>
      </c>
      <c r="H127" s="29">
        <f t="shared" si="45"/>
        <v>0</v>
      </c>
    </row>
    <row r="128" spans="1:8" ht="31.5" x14ac:dyDescent="0.25">
      <c r="A128" s="70" t="s">
        <v>231</v>
      </c>
      <c r="B128" s="71" t="s">
        <v>232</v>
      </c>
      <c r="C128" s="28"/>
      <c r="D128" s="23"/>
      <c r="E128" s="23"/>
      <c r="F128" s="29">
        <f t="shared" si="44"/>
        <v>1388.027</v>
      </c>
      <c r="G128" s="29">
        <f t="shared" si="45"/>
        <v>0</v>
      </c>
      <c r="H128" s="29">
        <f t="shared" si="45"/>
        <v>0</v>
      </c>
    </row>
    <row r="129" spans="1:8" ht="78.75" x14ac:dyDescent="0.25">
      <c r="A129" s="69" t="s">
        <v>233</v>
      </c>
      <c r="B129" s="71" t="s">
        <v>234</v>
      </c>
      <c r="C129" s="28"/>
      <c r="D129" s="23"/>
      <c r="E129" s="23"/>
      <c r="F129" s="29">
        <f>F133+F130</f>
        <v>1388.027</v>
      </c>
      <c r="G129" s="29">
        <f>G133</f>
        <v>0</v>
      </c>
      <c r="H129" s="29">
        <f>H133</f>
        <v>0</v>
      </c>
    </row>
    <row r="130" spans="1:8" ht="31.5" x14ac:dyDescent="0.25">
      <c r="A130" s="64" t="s">
        <v>42</v>
      </c>
      <c r="B130" s="55" t="s">
        <v>234</v>
      </c>
      <c r="C130" s="19">
        <v>200</v>
      </c>
      <c r="D130" s="11"/>
      <c r="E130" s="11"/>
      <c r="F130" s="30">
        <f>F131</f>
        <v>588.02700000000004</v>
      </c>
      <c r="G130" s="30">
        <f t="shared" ref="G130:H131" si="46">G131</f>
        <v>0</v>
      </c>
      <c r="H130" s="30">
        <f t="shared" si="46"/>
        <v>0</v>
      </c>
    </row>
    <row r="131" spans="1:8" ht="31.5" x14ac:dyDescent="0.25">
      <c r="A131" s="79" t="s">
        <v>43</v>
      </c>
      <c r="B131" s="55" t="s">
        <v>234</v>
      </c>
      <c r="C131" s="19">
        <v>240</v>
      </c>
      <c r="D131" s="11"/>
      <c r="E131" s="11"/>
      <c r="F131" s="30">
        <f>F132</f>
        <v>588.02700000000004</v>
      </c>
      <c r="G131" s="30">
        <f t="shared" si="46"/>
        <v>0</v>
      </c>
      <c r="H131" s="30">
        <f t="shared" si="46"/>
        <v>0</v>
      </c>
    </row>
    <row r="132" spans="1:8" ht="15.75" x14ac:dyDescent="0.25">
      <c r="A132" s="32" t="s">
        <v>31</v>
      </c>
      <c r="B132" s="55" t="s">
        <v>234</v>
      </c>
      <c r="C132" s="13">
        <v>240</v>
      </c>
      <c r="D132" s="11" t="s">
        <v>11</v>
      </c>
      <c r="E132" s="11" t="s">
        <v>20</v>
      </c>
      <c r="F132" s="30">
        <v>588.02700000000004</v>
      </c>
      <c r="G132" s="30">
        <v>0</v>
      </c>
      <c r="H132" s="30">
        <v>0</v>
      </c>
    </row>
    <row r="133" spans="1:8" ht="31.5" x14ac:dyDescent="0.25">
      <c r="A133" s="64" t="s">
        <v>42</v>
      </c>
      <c r="B133" s="55" t="s">
        <v>234</v>
      </c>
      <c r="C133" s="19">
        <v>200</v>
      </c>
      <c r="D133" s="11"/>
      <c r="E133" s="11"/>
      <c r="F133" s="30">
        <f t="shared" si="44"/>
        <v>800</v>
      </c>
      <c r="G133" s="30">
        <f>G134</f>
        <v>0</v>
      </c>
      <c r="H133" s="30">
        <f>H134</f>
        <v>0</v>
      </c>
    </row>
    <row r="134" spans="1:8" ht="31.5" x14ac:dyDescent="0.25">
      <c r="A134" s="79" t="s">
        <v>43</v>
      </c>
      <c r="B134" s="55" t="s">
        <v>234</v>
      </c>
      <c r="C134" s="19">
        <v>240</v>
      </c>
      <c r="D134" s="11"/>
      <c r="E134" s="11"/>
      <c r="F134" s="30">
        <f t="shared" si="44"/>
        <v>800</v>
      </c>
      <c r="G134" s="30">
        <f t="shared" ref="G134:H134" si="47">G135</f>
        <v>0</v>
      </c>
      <c r="H134" s="30">
        <f t="shared" si="47"/>
        <v>0</v>
      </c>
    </row>
    <row r="135" spans="1:8" ht="15.75" x14ac:dyDescent="0.25">
      <c r="A135" s="32" t="s">
        <v>29</v>
      </c>
      <c r="B135" s="55" t="s">
        <v>234</v>
      </c>
      <c r="C135" s="13">
        <v>240</v>
      </c>
      <c r="D135" s="11" t="s">
        <v>22</v>
      </c>
      <c r="E135" s="11" t="s">
        <v>17</v>
      </c>
      <c r="F135" s="27">
        <f>1388.027-588.027</f>
        <v>800</v>
      </c>
      <c r="G135" s="27">
        <v>0</v>
      </c>
      <c r="H135" s="27">
        <v>0</v>
      </c>
    </row>
    <row r="136" spans="1:8" ht="47.25" x14ac:dyDescent="0.25">
      <c r="A136" s="47" t="s">
        <v>107</v>
      </c>
      <c r="B136" s="3" t="s">
        <v>135</v>
      </c>
      <c r="C136" s="13"/>
      <c r="D136" s="11"/>
      <c r="E136" s="11"/>
      <c r="F136" s="21">
        <f>F139</f>
        <v>904.86899999999991</v>
      </c>
      <c r="G136" s="21">
        <f t="shared" ref="G136:H136" si="48">G139</f>
        <v>0</v>
      </c>
      <c r="H136" s="21">
        <f t="shared" si="48"/>
        <v>0</v>
      </c>
    </row>
    <row r="137" spans="1:8" ht="15.75" x14ac:dyDescent="0.25">
      <c r="A137" s="69" t="s">
        <v>179</v>
      </c>
      <c r="B137" s="55" t="s">
        <v>235</v>
      </c>
      <c r="C137" s="13"/>
      <c r="D137" s="11"/>
      <c r="E137" s="11"/>
      <c r="F137" s="21">
        <f>F138</f>
        <v>904.86899999999991</v>
      </c>
      <c r="G137" s="21">
        <f t="shared" ref="G137:H138" si="49">G138</f>
        <v>0</v>
      </c>
      <c r="H137" s="21">
        <f t="shared" si="49"/>
        <v>0</v>
      </c>
    </row>
    <row r="138" spans="1:8" ht="31.5" x14ac:dyDescent="0.25">
      <c r="A138" s="74" t="s">
        <v>231</v>
      </c>
      <c r="B138" s="71" t="s">
        <v>236</v>
      </c>
      <c r="C138" s="13"/>
      <c r="D138" s="11"/>
      <c r="E138" s="11"/>
      <c r="F138" s="21">
        <f>F139</f>
        <v>904.86899999999991</v>
      </c>
      <c r="G138" s="21">
        <f t="shared" si="49"/>
        <v>0</v>
      </c>
      <c r="H138" s="21">
        <f t="shared" si="49"/>
        <v>0</v>
      </c>
    </row>
    <row r="139" spans="1:8" ht="94.5" x14ac:dyDescent="0.25">
      <c r="A139" s="73" t="s">
        <v>237</v>
      </c>
      <c r="B139" s="55" t="s">
        <v>238</v>
      </c>
      <c r="C139" s="13"/>
      <c r="D139" s="11"/>
      <c r="E139" s="11"/>
      <c r="F139" s="27">
        <f>F140+F143+F146</f>
        <v>904.86899999999991</v>
      </c>
      <c r="G139" s="27">
        <f t="shared" ref="G139:H139" si="50">G143+G146</f>
        <v>0</v>
      </c>
      <c r="H139" s="27">
        <f t="shared" si="50"/>
        <v>0</v>
      </c>
    </row>
    <row r="140" spans="1:8" ht="31.5" x14ac:dyDescent="0.25">
      <c r="A140" s="64" t="s">
        <v>42</v>
      </c>
      <c r="B140" s="55" t="s">
        <v>238</v>
      </c>
      <c r="C140" s="13">
        <v>200</v>
      </c>
      <c r="D140" s="11"/>
      <c r="E140" s="11"/>
      <c r="F140" s="27">
        <f>F141</f>
        <v>180.97380000000001</v>
      </c>
      <c r="G140" s="27">
        <f t="shared" ref="G140:H140" si="51">G141</f>
        <v>0</v>
      </c>
      <c r="H140" s="27">
        <f t="shared" si="51"/>
        <v>0</v>
      </c>
    </row>
    <row r="141" spans="1:8" ht="31.5" x14ac:dyDescent="0.25">
      <c r="A141" s="32" t="s">
        <v>43</v>
      </c>
      <c r="B141" s="55" t="s">
        <v>238</v>
      </c>
      <c r="C141" s="13">
        <v>240</v>
      </c>
      <c r="D141" s="20"/>
      <c r="E141" s="20"/>
      <c r="F141" s="27">
        <v>180.97380000000001</v>
      </c>
      <c r="G141" s="27">
        <v>0</v>
      </c>
      <c r="H141" s="27">
        <v>0</v>
      </c>
    </row>
    <row r="142" spans="1:8" ht="31.5" x14ac:dyDescent="0.25">
      <c r="A142" s="81" t="s">
        <v>261</v>
      </c>
      <c r="B142" s="55" t="s">
        <v>238</v>
      </c>
      <c r="C142" s="13">
        <v>240</v>
      </c>
      <c r="D142" s="20" t="s">
        <v>17</v>
      </c>
      <c r="E142" s="20" t="s">
        <v>30</v>
      </c>
      <c r="F142" s="27">
        <v>180.97380000000001</v>
      </c>
      <c r="G142" s="27">
        <v>0</v>
      </c>
      <c r="H142" s="27">
        <v>0</v>
      </c>
    </row>
    <row r="143" spans="1:8" ht="31.5" x14ac:dyDescent="0.25">
      <c r="A143" s="64" t="s">
        <v>42</v>
      </c>
      <c r="B143" s="55" t="s">
        <v>238</v>
      </c>
      <c r="C143" s="13">
        <v>200</v>
      </c>
      <c r="D143" s="11"/>
      <c r="E143" s="11"/>
      <c r="F143" s="27">
        <f>F144</f>
        <v>361.94759999999997</v>
      </c>
      <c r="G143" s="27">
        <f t="shared" ref="G143:H144" si="52">G144</f>
        <v>0</v>
      </c>
      <c r="H143" s="27">
        <f t="shared" si="52"/>
        <v>0</v>
      </c>
    </row>
    <row r="144" spans="1:8" ht="31.5" x14ac:dyDescent="0.25">
      <c r="A144" s="32" t="s">
        <v>43</v>
      </c>
      <c r="B144" s="55" t="s">
        <v>238</v>
      </c>
      <c r="C144" s="13">
        <v>240</v>
      </c>
      <c r="D144" s="11"/>
      <c r="E144" s="11"/>
      <c r="F144" s="27">
        <f>F145</f>
        <v>361.94759999999997</v>
      </c>
      <c r="G144" s="27">
        <f t="shared" si="52"/>
        <v>0</v>
      </c>
      <c r="H144" s="27">
        <f t="shared" si="52"/>
        <v>0</v>
      </c>
    </row>
    <row r="145" spans="1:8" ht="15.75" x14ac:dyDescent="0.25">
      <c r="A145" s="32" t="s">
        <v>31</v>
      </c>
      <c r="B145" s="55" t="s">
        <v>238</v>
      </c>
      <c r="C145" s="13">
        <v>240</v>
      </c>
      <c r="D145" s="11" t="s">
        <v>11</v>
      </c>
      <c r="E145" s="11" t="s">
        <v>20</v>
      </c>
      <c r="F145" s="27">
        <f>542.9214-180.9738</f>
        <v>361.94759999999997</v>
      </c>
      <c r="G145" s="27">
        <v>0</v>
      </c>
      <c r="H145" s="27">
        <v>0</v>
      </c>
    </row>
    <row r="146" spans="1:8" ht="31.5" x14ac:dyDescent="0.25">
      <c r="A146" s="64" t="s">
        <v>42</v>
      </c>
      <c r="B146" s="55" t="s">
        <v>238</v>
      </c>
      <c r="C146" s="13">
        <v>200</v>
      </c>
      <c r="D146" s="11"/>
      <c r="E146" s="11"/>
      <c r="F146" s="27">
        <f>F147</f>
        <v>361.94760000000002</v>
      </c>
      <c r="G146" s="27">
        <f t="shared" ref="G146:H147" si="53">G147</f>
        <v>0</v>
      </c>
      <c r="H146" s="27">
        <f t="shared" si="53"/>
        <v>0</v>
      </c>
    </row>
    <row r="147" spans="1:8" ht="31.5" x14ac:dyDescent="0.25">
      <c r="A147" s="32" t="s">
        <v>43</v>
      </c>
      <c r="B147" s="55" t="s">
        <v>238</v>
      </c>
      <c r="C147" s="13">
        <v>240</v>
      </c>
      <c r="D147" s="11"/>
      <c r="E147" s="11"/>
      <c r="F147" s="27">
        <f>F148</f>
        <v>361.94760000000002</v>
      </c>
      <c r="G147" s="27">
        <f t="shared" si="53"/>
        <v>0</v>
      </c>
      <c r="H147" s="27">
        <f t="shared" si="53"/>
        <v>0</v>
      </c>
    </row>
    <row r="148" spans="1:8" ht="15.75" x14ac:dyDescent="0.25">
      <c r="A148" s="32" t="s">
        <v>29</v>
      </c>
      <c r="B148" s="55" t="s">
        <v>238</v>
      </c>
      <c r="C148" s="13">
        <v>240</v>
      </c>
      <c r="D148" s="11" t="s">
        <v>22</v>
      </c>
      <c r="E148" s="11" t="s">
        <v>17</v>
      </c>
      <c r="F148" s="27">
        <v>361.94760000000002</v>
      </c>
      <c r="G148" s="27">
        <v>0</v>
      </c>
      <c r="H148" s="27">
        <v>0</v>
      </c>
    </row>
    <row r="149" spans="1:8" ht="15.75" x14ac:dyDescent="0.25">
      <c r="A149" s="48" t="s">
        <v>58</v>
      </c>
      <c r="B149" s="11"/>
      <c r="C149" s="13"/>
      <c r="D149" s="11"/>
      <c r="E149" s="11"/>
      <c r="F149" s="21">
        <f>F150+F193+F203</f>
        <v>10075.9933</v>
      </c>
      <c r="G149" s="21">
        <f>G150+G193+G203</f>
        <v>7513.7134800000013</v>
      </c>
      <c r="H149" s="21">
        <f>H150+H193+H203</f>
        <v>8899.2896100000016</v>
      </c>
    </row>
    <row r="150" spans="1:8" s="1" customFormat="1" ht="70.5" customHeight="1" x14ac:dyDescent="0.25">
      <c r="A150" s="47" t="s">
        <v>152</v>
      </c>
      <c r="B150" s="46" t="s">
        <v>59</v>
      </c>
      <c r="C150" s="43"/>
      <c r="D150" s="46"/>
      <c r="E150" s="46"/>
      <c r="F150" s="29">
        <f>F151+F187</f>
        <v>5053.5733399999999</v>
      </c>
      <c r="G150" s="29">
        <f>G151+G187</f>
        <v>6740.7794800000011</v>
      </c>
      <c r="H150" s="29">
        <f>H151+H187</f>
        <v>6727.6594800000012</v>
      </c>
    </row>
    <row r="151" spans="1:8" s="1" customFormat="1" ht="47.25" x14ac:dyDescent="0.25">
      <c r="A151" s="32" t="s">
        <v>153</v>
      </c>
      <c r="B151" s="38" t="s">
        <v>60</v>
      </c>
      <c r="C151" s="43"/>
      <c r="D151" s="46"/>
      <c r="E151" s="46"/>
      <c r="F151" s="29">
        <f t="shared" ref="F151:G151" si="54">F152</f>
        <v>4185.6993400000001</v>
      </c>
      <c r="G151" s="29">
        <f t="shared" si="54"/>
        <v>5737.6984800000009</v>
      </c>
      <c r="H151" s="29">
        <f>H152</f>
        <v>5724.578480000001</v>
      </c>
    </row>
    <row r="152" spans="1:8" s="1" customFormat="1" ht="15.75" x14ac:dyDescent="0.25">
      <c r="A152" s="64" t="s">
        <v>32</v>
      </c>
      <c r="B152" s="38" t="s">
        <v>61</v>
      </c>
      <c r="C152" s="43"/>
      <c r="D152" s="46"/>
      <c r="E152" s="46"/>
      <c r="F152" s="29">
        <f>F153+F166+F183</f>
        <v>4185.6993400000001</v>
      </c>
      <c r="G152" s="29">
        <f>G153+G166+G183</f>
        <v>5737.6984800000009</v>
      </c>
      <c r="H152" s="29">
        <f>H153+H166+H183</f>
        <v>5724.578480000001</v>
      </c>
    </row>
    <row r="153" spans="1:8" s="1" customFormat="1" ht="33.75" customHeight="1" x14ac:dyDescent="0.25">
      <c r="A153" s="32" t="s">
        <v>62</v>
      </c>
      <c r="B153" s="44" t="s">
        <v>63</v>
      </c>
      <c r="C153" s="43"/>
      <c r="D153" s="46"/>
      <c r="E153" s="46"/>
      <c r="F153" s="29">
        <f>F154+F157+F160+F163</f>
        <v>3866.29342</v>
      </c>
      <c r="G153" s="29">
        <f t="shared" ref="G153:H153" si="55">G154+G157+G160</f>
        <v>5734.1784800000005</v>
      </c>
      <c r="H153" s="29">
        <f t="shared" si="55"/>
        <v>5721.0584800000006</v>
      </c>
    </row>
    <row r="154" spans="1:8" s="1" customFormat="1" ht="78.75" x14ac:dyDescent="0.25">
      <c r="A154" s="32" t="s">
        <v>6</v>
      </c>
      <c r="B154" s="20" t="s">
        <v>63</v>
      </c>
      <c r="C154" s="26" t="s">
        <v>7</v>
      </c>
      <c r="D154" s="44"/>
      <c r="E154" s="44"/>
      <c r="F154" s="27">
        <f t="shared" ref="F154:H155" si="56">F155</f>
        <v>3671.48099</v>
      </c>
      <c r="G154" s="27">
        <f t="shared" si="56"/>
        <v>4910.5834800000002</v>
      </c>
      <c r="H154" s="27">
        <f t="shared" si="56"/>
        <v>4910.5834800000002</v>
      </c>
    </row>
    <row r="155" spans="1:8" s="1" customFormat="1" ht="31.5" x14ac:dyDescent="0.25">
      <c r="A155" s="31" t="s">
        <v>64</v>
      </c>
      <c r="B155" s="20" t="s">
        <v>63</v>
      </c>
      <c r="C155" s="26" t="s">
        <v>65</v>
      </c>
      <c r="D155" s="44"/>
      <c r="E155" s="44"/>
      <c r="F155" s="27">
        <f t="shared" si="56"/>
        <v>3671.48099</v>
      </c>
      <c r="G155" s="27">
        <f t="shared" si="56"/>
        <v>4910.5834800000002</v>
      </c>
      <c r="H155" s="27">
        <f t="shared" si="56"/>
        <v>4910.5834800000002</v>
      </c>
    </row>
    <row r="156" spans="1:8" s="1" customFormat="1" ht="47.25" x14ac:dyDescent="0.25">
      <c r="A156" s="31" t="s">
        <v>33</v>
      </c>
      <c r="B156" s="44" t="s">
        <v>63</v>
      </c>
      <c r="C156" s="20" t="s">
        <v>65</v>
      </c>
      <c r="D156" s="20" t="s">
        <v>12</v>
      </c>
      <c r="E156" s="20" t="s">
        <v>11</v>
      </c>
      <c r="F156" s="27">
        <f>2641.4095+795.07149+235</f>
        <v>3671.48099</v>
      </c>
      <c r="G156" s="27">
        <v>4910.5834800000002</v>
      </c>
      <c r="H156" s="27">
        <v>4910.5834800000002</v>
      </c>
    </row>
    <row r="157" spans="1:8" s="1" customFormat="1" ht="40.5" customHeight="1" x14ac:dyDescent="0.25">
      <c r="A157" s="31" t="s">
        <v>9</v>
      </c>
      <c r="B157" s="44" t="s">
        <v>63</v>
      </c>
      <c r="C157" s="20" t="s">
        <v>10</v>
      </c>
      <c r="D157" s="44"/>
      <c r="E157" s="20"/>
      <c r="F157" s="27">
        <f t="shared" ref="F157:G158" si="57">F158</f>
        <v>169.81243000000001</v>
      </c>
      <c r="G157" s="27">
        <f t="shared" si="57"/>
        <v>823.59500000000003</v>
      </c>
      <c r="H157" s="27">
        <f>H158</f>
        <v>810.47500000000002</v>
      </c>
    </row>
    <row r="158" spans="1:8" s="1" customFormat="1" ht="31.5" x14ac:dyDescent="0.25">
      <c r="A158" s="31" t="s">
        <v>43</v>
      </c>
      <c r="B158" s="44" t="s">
        <v>63</v>
      </c>
      <c r="C158" s="20" t="s">
        <v>66</v>
      </c>
      <c r="D158" s="44"/>
      <c r="E158" s="44"/>
      <c r="F158" s="27">
        <f t="shared" si="57"/>
        <v>169.81243000000001</v>
      </c>
      <c r="G158" s="27">
        <f t="shared" si="57"/>
        <v>823.59500000000003</v>
      </c>
      <c r="H158" s="27">
        <f>H159</f>
        <v>810.47500000000002</v>
      </c>
    </row>
    <row r="159" spans="1:8" s="1" customFormat="1" ht="47.25" x14ac:dyDescent="0.25">
      <c r="A159" s="31" t="s">
        <v>33</v>
      </c>
      <c r="B159" s="44" t="s">
        <v>63</v>
      </c>
      <c r="C159" s="20" t="s">
        <v>66</v>
      </c>
      <c r="D159" s="20" t="s">
        <v>12</v>
      </c>
      <c r="E159" s="20" t="s">
        <v>11</v>
      </c>
      <c r="F159" s="27">
        <f>629.855+10-470.04257</f>
        <v>169.81243000000001</v>
      </c>
      <c r="G159" s="27">
        <v>823.59500000000003</v>
      </c>
      <c r="H159" s="27">
        <v>810.47500000000002</v>
      </c>
    </row>
    <row r="160" spans="1:8" s="1" customFormat="1" ht="15.75" hidden="1" x14ac:dyDescent="0.25">
      <c r="A160" s="37" t="s">
        <v>13</v>
      </c>
      <c r="B160" s="44" t="s">
        <v>63</v>
      </c>
      <c r="C160" s="38">
        <v>800</v>
      </c>
      <c r="D160" s="20"/>
      <c r="E160" s="20"/>
      <c r="F160" s="27">
        <f>F161</f>
        <v>0</v>
      </c>
      <c r="G160" s="27">
        <f t="shared" ref="G160:H161" si="58">G161</f>
        <v>0</v>
      </c>
      <c r="H160" s="27">
        <f t="shared" si="58"/>
        <v>0</v>
      </c>
    </row>
    <row r="161" spans="1:8" s="1" customFormat="1" ht="15.75" hidden="1" x14ac:dyDescent="0.25">
      <c r="A161" s="31" t="s">
        <v>161</v>
      </c>
      <c r="B161" s="44" t="s">
        <v>63</v>
      </c>
      <c r="C161" s="38">
        <v>850</v>
      </c>
      <c r="D161" s="20"/>
      <c r="E161" s="20"/>
      <c r="F161" s="27">
        <v>0</v>
      </c>
      <c r="G161" s="27">
        <f t="shared" si="58"/>
        <v>0</v>
      </c>
      <c r="H161" s="27">
        <f t="shared" si="58"/>
        <v>0</v>
      </c>
    </row>
    <row r="162" spans="1:8" s="1" customFormat="1" ht="47.25" hidden="1" x14ac:dyDescent="0.25">
      <c r="A162" s="31" t="s">
        <v>33</v>
      </c>
      <c r="B162" s="44" t="s">
        <v>63</v>
      </c>
      <c r="C162" s="20" t="s">
        <v>162</v>
      </c>
      <c r="D162" s="20" t="s">
        <v>12</v>
      </c>
      <c r="E162" s="20" t="s">
        <v>11</v>
      </c>
      <c r="F162" s="27">
        <v>0</v>
      </c>
      <c r="G162" s="27">
        <v>0</v>
      </c>
      <c r="H162" s="27">
        <v>0</v>
      </c>
    </row>
    <row r="163" spans="1:8" s="1" customFormat="1" ht="13.5" customHeight="1" x14ac:dyDescent="0.25">
      <c r="A163" s="37" t="s">
        <v>13</v>
      </c>
      <c r="B163" s="44" t="s">
        <v>63</v>
      </c>
      <c r="C163" s="38">
        <v>800</v>
      </c>
      <c r="D163" s="20"/>
      <c r="E163" s="20"/>
      <c r="F163" s="27">
        <f>F164</f>
        <v>25</v>
      </c>
      <c r="G163" s="27">
        <f t="shared" ref="G163:H164" si="59">G164</f>
        <v>0</v>
      </c>
      <c r="H163" s="27">
        <f t="shared" si="59"/>
        <v>0</v>
      </c>
    </row>
    <row r="164" spans="1:8" s="1" customFormat="1" ht="19.5" customHeight="1" x14ac:dyDescent="0.25">
      <c r="A164" s="31" t="s">
        <v>161</v>
      </c>
      <c r="B164" s="44" t="s">
        <v>63</v>
      </c>
      <c r="C164" s="38">
        <v>850</v>
      </c>
      <c r="D164" s="20"/>
      <c r="E164" s="20"/>
      <c r="F164" s="27">
        <f>F165</f>
        <v>25</v>
      </c>
      <c r="G164" s="27">
        <f t="shared" si="59"/>
        <v>0</v>
      </c>
      <c r="H164" s="27">
        <f t="shared" si="59"/>
        <v>0</v>
      </c>
    </row>
    <row r="165" spans="1:8" s="1" customFormat="1" ht="47.25" x14ac:dyDescent="0.25">
      <c r="A165" s="31" t="s">
        <v>33</v>
      </c>
      <c r="B165" s="44" t="s">
        <v>63</v>
      </c>
      <c r="C165" s="20" t="s">
        <v>162</v>
      </c>
      <c r="D165" s="20" t="s">
        <v>12</v>
      </c>
      <c r="E165" s="20" t="s">
        <v>11</v>
      </c>
      <c r="F165" s="27">
        <v>25</v>
      </c>
      <c r="G165" s="27">
        <v>0</v>
      </c>
      <c r="H165" s="27">
        <v>0</v>
      </c>
    </row>
    <row r="166" spans="1:8" s="1" customFormat="1" ht="47.25" x14ac:dyDescent="0.25">
      <c r="A166" s="32" t="s">
        <v>67</v>
      </c>
      <c r="B166" s="38" t="s">
        <v>68</v>
      </c>
      <c r="C166" s="20"/>
      <c r="D166" s="20"/>
      <c r="E166" s="20"/>
      <c r="F166" s="27">
        <f>F167+F175+F179+F171</f>
        <v>315.88592</v>
      </c>
      <c r="G166" s="27">
        <f>G167+G175+G179</f>
        <v>0</v>
      </c>
      <c r="H166" s="27">
        <f>H167+H175+H179</f>
        <v>0</v>
      </c>
    </row>
    <row r="167" spans="1:8" s="1" customFormat="1" ht="51.75" customHeight="1" x14ac:dyDescent="0.25">
      <c r="A167" s="32" t="s">
        <v>128</v>
      </c>
      <c r="B167" s="20" t="s">
        <v>69</v>
      </c>
      <c r="C167" s="20"/>
      <c r="D167" s="20"/>
      <c r="E167" s="20"/>
      <c r="F167" s="27">
        <f t="shared" ref="F167:F168" si="60">F168</f>
        <v>194.9</v>
      </c>
      <c r="G167" s="27">
        <f>G168+G176+G180</f>
        <v>0</v>
      </c>
      <c r="H167" s="27">
        <f>H168</f>
        <v>0</v>
      </c>
    </row>
    <row r="168" spans="1:8" s="1" customFormat="1" ht="15.75" x14ac:dyDescent="0.25">
      <c r="A168" s="32" t="s">
        <v>154</v>
      </c>
      <c r="B168" s="20" t="s">
        <v>69</v>
      </c>
      <c r="C168" s="20" t="s">
        <v>18</v>
      </c>
      <c r="D168" s="20"/>
      <c r="E168" s="20"/>
      <c r="F168" s="27">
        <f t="shared" si="60"/>
        <v>194.9</v>
      </c>
      <c r="G168" s="27">
        <f>G169+G177+G181</f>
        <v>0</v>
      </c>
      <c r="H168" s="27">
        <f>H169</f>
        <v>0</v>
      </c>
    </row>
    <row r="169" spans="1:8" s="1" customFormat="1" ht="15.75" x14ac:dyDescent="0.25">
      <c r="A169" s="32" t="s">
        <v>70</v>
      </c>
      <c r="B169" s="20" t="s">
        <v>69</v>
      </c>
      <c r="C169" s="20" t="s">
        <v>71</v>
      </c>
      <c r="D169" s="20"/>
      <c r="E169" s="20"/>
      <c r="F169" s="27">
        <f>F170</f>
        <v>194.9</v>
      </c>
      <c r="G169" s="27">
        <f>G170+G178+G182</f>
        <v>0</v>
      </c>
      <c r="H169" s="27">
        <v>0</v>
      </c>
    </row>
    <row r="170" spans="1:8" s="1" customFormat="1" ht="57" customHeight="1" x14ac:dyDescent="0.25">
      <c r="A170" s="31" t="s">
        <v>33</v>
      </c>
      <c r="B170" s="20" t="s">
        <v>69</v>
      </c>
      <c r="C170" s="20" t="s">
        <v>71</v>
      </c>
      <c r="D170" s="20" t="s">
        <v>12</v>
      </c>
      <c r="E170" s="20" t="s">
        <v>11</v>
      </c>
      <c r="F170" s="27">
        <v>194.9</v>
      </c>
      <c r="G170" s="27">
        <v>0</v>
      </c>
      <c r="H170" s="27">
        <v>0</v>
      </c>
    </row>
    <row r="171" spans="1:8" s="1" customFormat="1" ht="57" customHeight="1" x14ac:dyDescent="0.25">
      <c r="A171" s="32" t="s">
        <v>167</v>
      </c>
      <c r="B171" s="20" t="s">
        <v>169</v>
      </c>
      <c r="C171" s="20"/>
      <c r="D171" s="20"/>
      <c r="E171" s="20"/>
      <c r="F171" s="27">
        <f>F172</f>
        <v>33.739919999999998</v>
      </c>
      <c r="G171" s="27">
        <f t="shared" ref="G171:H172" si="61">G172</f>
        <v>0</v>
      </c>
      <c r="H171" s="27">
        <f t="shared" si="61"/>
        <v>0</v>
      </c>
    </row>
    <row r="172" spans="1:8" s="1" customFormat="1" ht="27" customHeight="1" x14ac:dyDescent="0.25">
      <c r="A172" s="64" t="s">
        <v>154</v>
      </c>
      <c r="B172" s="20" t="s">
        <v>169</v>
      </c>
      <c r="C172" s="20" t="s">
        <v>18</v>
      </c>
      <c r="D172" s="20"/>
      <c r="E172" s="20"/>
      <c r="F172" s="27">
        <f>F173</f>
        <v>33.739919999999998</v>
      </c>
      <c r="G172" s="27">
        <f t="shared" si="61"/>
        <v>0</v>
      </c>
      <c r="H172" s="27">
        <f t="shared" si="61"/>
        <v>0</v>
      </c>
    </row>
    <row r="173" spans="1:8" s="1" customFormat="1" ht="28.5" customHeight="1" x14ac:dyDescent="0.25">
      <c r="A173" s="32" t="s">
        <v>168</v>
      </c>
      <c r="B173" s="20" t="s">
        <v>169</v>
      </c>
      <c r="C173" s="20" t="s">
        <v>71</v>
      </c>
      <c r="D173" s="20"/>
      <c r="E173" s="20"/>
      <c r="F173" s="27">
        <f>F174</f>
        <v>33.739919999999998</v>
      </c>
      <c r="G173" s="27">
        <v>0</v>
      </c>
      <c r="H173" s="27">
        <v>0</v>
      </c>
    </row>
    <row r="174" spans="1:8" s="1" customFormat="1" ht="57" customHeight="1" x14ac:dyDescent="0.25">
      <c r="A174" s="31" t="s">
        <v>33</v>
      </c>
      <c r="B174" s="20" t="s">
        <v>169</v>
      </c>
      <c r="C174" s="20" t="s">
        <v>71</v>
      </c>
      <c r="D174" s="20" t="s">
        <v>12</v>
      </c>
      <c r="E174" s="20" t="s">
        <v>11</v>
      </c>
      <c r="F174" s="27">
        <v>33.739919999999998</v>
      </c>
      <c r="G174" s="27">
        <v>0</v>
      </c>
      <c r="H174" s="27">
        <v>0</v>
      </c>
    </row>
    <row r="175" spans="1:8" s="1" customFormat="1" ht="47.25" x14ac:dyDescent="0.25">
      <c r="A175" s="45" t="s">
        <v>139</v>
      </c>
      <c r="B175" s="38" t="s">
        <v>72</v>
      </c>
      <c r="C175" s="20"/>
      <c r="D175" s="20"/>
      <c r="E175" s="20"/>
      <c r="F175" s="27">
        <f t="shared" ref="F175:G177" si="62">F176</f>
        <v>56.107999999999997</v>
      </c>
      <c r="G175" s="27">
        <f t="shared" si="62"/>
        <v>0</v>
      </c>
      <c r="H175" s="27">
        <f>H176</f>
        <v>0</v>
      </c>
    </row>
    <row r="176" spans="1:8" s="1" customFormat="1" ht="15.75" x14ac:dyDescent="0.25">
      <c r="A176" s="32" t="s">
        <v>154</v>
      </c>
      <c r="B176" s="38" t="s">
        <v>72</v>
      </c>
      <c r="C176" s="20" t="s">
        <v>18</v>
      </c>
      <c r="D176" s="20"/>
      <c r="E176" s="20"/>
      <c r="F176" s="27">
        <f t="shared" si="62"/>
        <v>56.107999999999997</v>
      </c>
      <c r="G176" s="27">
        <f t="shared" si="62"/>
        <v>0</v>
      </c>
      <c r="H176" s="27">
        <f>H177</f>
        <v>0</v>
      </c>
    </row>
    <row r="177" spans="1:256" s="1" customFormat="1" ht="15.75" x14ac:dyDescent="0.25">
      <c r="A177" s="32" t="s">
        <v>70</v>
      </c>
      <c r="B177" s="38" t="s">
        <v>72</v>
      </c>
      <c r="C177" s="20" t="s">
        <v>71</v>
      </c>
      <c r="D177" s="20"/>
      <c r="E177" s="20"/>
      <c r="F177" s="27">
        <f>F178</f>
        <v>56.107999999999997</v>
      </c>
      <c r="G177" s="27">
        <f t="shared" si="62"/>
        <v>0</v>
      </c>
      <c r="H177" s="27">
        <f>H178</f>
        <v>0</v>
      </c>
    </row>
    <row r="178" spans="1:256" s="1" customFormat="1" ht="47.25" x14ac:dyDescent="0.25">
      <c r="A178" s="31" t="s">
        <v>34</v>
      </c>
      <c r="B178" s="38" t="s">
        <v>72</v>
      </c>
      <c r="C178" s="20" t="s">
        <v>71</v>
      </c>
      <c r="D178" s="20" t="s">
        <v>12</v>
      </c>
      <c r="E178" s="20" t="s">
        <v>8</v>
      </c>
      <c r="F178" s="27">
        <v>56.107999999999997</v>
      </c>
      <c r="G178" s="27">
        <v>0</v>
      </c>
      <c r="H178" s="27">
        <v>0</v>
      </c>
    </row>
    <row r="179" spans="1:256" s="1" customFormat="1" ht="47.25" x14ac:dyDescent="0.25">
      <c r="A179" s="32" t="s">
        <v>260</v>
      </c>
      <c r="B179" s="38" t="s">
        <v>73</v>
      </c>
      <c r="C179" s="20"/>
      <c r="D179" s="20"/>
      <c r="E179" s="20"/>
      <c r="F179" s="27">
        <f t="shared" ref="F179:G181" si="63">F180</f>
        <v>31.138000000000002</v>
      </c>
      <c r="G179" s="27">
        <f t="shared" si="63"/>
        <v>0</v>
      </c>
      <c r="H179" s="27">
        <f>H180</f>
        <v>0</v>
      </c>
    </row>
    <row r="180" spans="1:256" s="1" customFormat="1" ht="15.75" x14ac:dyDescent="0.25">
      <c r="A180" s="32" t="s">
        <v>154</v>
      </c>
      <c r="B180" s="38" t="s">
        <v>73</v>
      </c>
      <c r="C180" s="20" t="s">
        <v>18</v>
      </c>
      <c r="D180" s="20"/>
      <c r="E180" s="20"/>
      <c r="F180" s="27">
        <f t="shared" si="63"/>
        <v>31.138000000000002</v>
      </c>
      <c r="G180" s="27">
        <f t="shared" si="63"/>
        <v>0</v>
      </c>
      <c r="H180" s="27">
        <f>H181</f>
        <v>0</v>
      </c>
    </row>
    <row r="181" spans="1:256" s="1" customFormat="1" ht="15.75" x14ac:dyDescent="0.25">
      <c r="A181" s="32" t="s">
        <v>70</v>
      </c>
      <c r="B181" s="38" t="s">
        <v>73</v>
      </c>
      <c r="C181" s="20" t="s">
        <v>71</v>
      </c>
      <c r="D181" s="20"/>
      <c r="E181" s="20"/>
      <c r="F181" s="27">
        <v>31.138000000000002</v>
      </c>
      <c r="G181" s="27">
        <f t="shared" si="63"/>
        <v>0</v>
      </c>
      <c r="H181" s="27">
        <f>H182</f>
        <v>0</v>
      </c>
    </row>
    <row r="182" spans="1:256" s="1" customFormat="1" ht="69" customHeight="1" x14ac:dyDescent="0.25">
      <c r="A182" s="31" t="s">
        <v>33</v>
      </c>
      <c r="B182" s="38" t="s">
        <v>73</v>
      </c>
      <c r="C182" s="26" t="s">
        <v>71</v>
      </c>
      <c r="D182" s="20" t="s">
        <v>12</v>
      </c>
      <c r="E182" s="20" t="s">
        <v>11</v>
      </c>
      <c r="F182" s="27">
        <v>31.138000000000002</v>
      </c>
      <c r="G182" s="27">
        <v>0</v>
      </c>
      <c r="H182" s="27">
        <v>0</v>
      </c>
    </row>
    <row r="183" spans="1:256" s="1" customFormat="1" ht="78.75" x14ac:dyDescent="0.25">
      <c r="A183" s="31" t="s">
        <v>74</v>
      </c>
      <c r="B183" s="38" t="s">
        <v>75</v>
      </c>
      <c r="C183" s="26"/>
      <c r="D183" s="38"/>
      <c r="E183" s="38"/>
      <c r="F183" s="27">
        <f t="shared" ref="F183:G185" si="64">F184</f>
        <v>3.52</v>
      </c>
      <c r="G183" s="27">
        <f t="shared" si="64"/>
        <v>3.52</v>
      </c>
      <c r="H183" s="27">
        <f>H184</f>
        <v>3.52</v>
      </c>
    </row>
    <row r="184" spans="1:256" s="1" customFormat="1" ht="31.5" x14ac:dyDescent="0.25">
      <c r="A184" s="31" t="s">
        <v>9</v>
      </c>
      <c r="B184" s="38" t="s">
        <v>75</v>
      </c>
      <c r="C184" s="26" t="s">
        <v>10</v>
      </c>
      <c r="D184" s="38"/>
      <c r="E184" s="38"/>
      <c r="F184" s="27">
        <f t="shared" si="64"/>
        <v>3.52</v>
      </c>
      <c r="G184" s="27">
        <f t="shared" si="64"/>
        <v>3.52</v>
      </c>
      <c r="H184" s="27">
        <f>H185</f>
        <v>3.52</v>
      </c>
    </row>
    <row r="185" spans="1:256" s="1" customFormat="1" ht="31.5" x14ac:dyDescent="0.25">
      <c r="A185" s="31" t="s">
        <v>43</v>
      </c>
      <c r="B185" s="38" t="s">
        <v>75</v>
      </c>
      <c r="C185" s="26" t="s">
        <v>66</v>
      </c>
      <c r="D185" s="38"/>
      <c r="E185" s="38"/>
      <c r="F185" s="27">
        <f t="shared" si="64"/>
        <v>3.52</v>
      </c>
      <c r="G185" s="27">
        <f t="shared" si="64"/>
        <v>3.52</v>
      </c>
      <c r="H185" s="27">
        <f>H186</f>
        <v>3.52</v>
      </c>
    </row>
    <row r="186" spans="1:256" s="1" customFormat="1" ht="31.5" x14ac:dyDescent="0.25">
      <c r="A186" s="32" t="s">
        <v>155</v>
      </c>
      <c r="B186" s="38" t="s">
        <v>75</v>
      </c>
      <c r="C186" s="26" t="s">
        <v>66</v>
      </c>
      <c r="D186" s="26" t="s">
        <v>17</v>
      </c>
      <c r="E186" s="26" t="s">
        <v>30</v>
      </c>
      <c r="F186" s="30">
        <v>3.52</v>
      </c>
      <c r="G186" s="30">
        <v>3.52</v>
      </c>
      <c r="H186" s="27">
        <v>3.52</v>
      </c>
    </row>
    <row r="187" spans="1:256" s="1" customFormat="1" ht="51" customHeight="1" x14ac:dyDescent="0.25">
      <c r="A187" s="41" t="s">
        <v>76</v>
      </c>
      <c r="B187" s="42" t="s">
        <v>77</v>
      </c>
      <c r="C187" s="43"/>
      <c r="D187" s="42"/>
      <c r="E187" s="42"/>
      <c r="F187" s="21">
        <f>F188</f>
        <v>867.87400000000002</v>
      </c>
      <c r="G187" s="21">
        <f t="shared" ref="G187" si="65">G189</f>
        <v>1003.081</v>
      </c>
      <c r="H187" s="21">
        <f>H189</f>
        <v>1003.081</v>
      </c>
    </row>
    <row r="188" spans="1:256" s="1" customFormat="1" ht="16.5" customHeight="1" x14ac:dyDescent="0.25">
      <c r="A188" s="31" t="s">
        <v>32</v>
      </c>
      <c r="B188" s="44" t="s">
        <v>78</v>
      </c>
      <c r="C188" s="20"/>
      <c r="D188" s="20"/>
      <c r="E188" s="20"/>
      <c r="F188" s="27">
        <f>F189</f>
        <v>867.87400000000002</v>
      </c>
      <c r="G188" s="27">
        <f t="shared" ref="G188" si="66">G189</f>
        <v>1003.081</v>
      </c>
      <c r="H188" s="27">
        <f>H189</f>
        <v>1003.081</v>
      </c>
    </row>
    <row r="189" spans="1:256" s="18" customFormat="1" ht="47.25" x14ac:dyDescent="0.25">
      <c r="A189" s="32" t="s">
        <v>76</v>
      </c>
      <c r="B189" s="44" t="s">
        <v>79</v>
      </c>
      <c r="C189" s="20"/>
      <c r="D189" s="20"/>
      <c r="E189" s="20"/>
      <c r="F189" s="27">
        <f t="shared" ref="F189:G189" si="67">F192</f>
        <v>867.87400000000002</v>
      </c>
      <c r="G189" s="27">
        <f t="shared" si="67"/>
        <v>1003.081</v>
      </c>
      <c r="H189" s="27">
        <f>H192</f>
        <v>1003.081</v>
      </c>
      <c r="I189" s="14"/>
      <c r="J189" s="60"/>
      <c r="K189" s="15"/>
      <c r="L189" s="60"/>
      <c r="M189" s="14"/>
      <c r="N189" s="16"/>
      <c r="O189" s="14"/>
      <c r="P189" s="17"/>
      <c r="Q189" s="60"/>
      <c r="R189" s="15"/>
      <c r="S189" s="60"/>
      <c r="T189" s="14"/>
      <c r="U189" s="16"/>
      <c r="V189" s="14"/>
      <c r="W189" s="17"/>
      <c r="X189" s="60"/>
      <c r="Y189" s="15"/>
      <c r="Z189" s="60"/>
      <c r="AA189" s="14"/>
      <c r="AB189" s="16"/>
      <c r="AC189" s="14"/>
      <c r="AD189" s="17"/>
      <c r="AE189" s="60"/>
      <c r="AF189" s="15"/>
      <c r="AG189" s="60"/>
      <c r="AH189" s="14"/>
      <c r="AI189" s="16"/>
      <c r="AJ189" s="14"/>
      <c r="AK189" s="17"/>
      <c r="AL189" s="60"/>
      <c r="AM189" s="15"/>
      <c r="AN189" s="60"/>
      <c r="AO189" s="14"/>
      <c r="AP189" s="16"/>
      <c r="AQ189" s="14"/>
      <c r="AR189" s="17"/>
      <c r="AS189" s="60"/>
      <c r="AT189" s="15"/>
      <c r="AU189" s="60"/>
      <c r="AV189" s="14"/>
      <c r="AW189" s="16"/>
      <c r="AX189" s="14"/>
      <c r="AY189" s="17"/>
      <c r="AZ189" s="60"/>
      <c r="BA189" s="15"/>
      <c r="BB189" s="60"/>
      <c r="BC189" s="14"/>
      <c r="BD189" s="16"/>
      <c r="BE189" s="14"/>
      <c r="BF189" s="17"/>
      <c r="BG189" s="60"/>
      <c r="BH189" s="15"/>
      <c r="BI189" s="60"/>
      <c r="BJ189" s="14"/>
      <c r="BK189" s="16"/>
      <c r="BL189" s="14"/>
      <c r="BM189" s="17"/>
      <c r="BN189" s="60"/>
      <c r="BO189" s="15"/>
      <c r="BP189" s="60"/>
      <c r="BQ189" s="14"/>
      <c r="BR189" s="16"/>
      <c r="BS189" s="14"/>
      <c r="BT189" s="17"/>
      <c r="BU189" s="60"/>
      <c r="BV189" s="15"/>
      <c r="BW189" s="60"/>
      <c r="BX189" s="14"/>
      <c r="BY189" s="16"/>
      <c r="BZ189" s="14"/>
      <c r="CA189" s="17"/>
      <c r="CB189" s="60"/>
      <c r="CC189" s="15"/>
      <c r="CD189" s="60"/>
      <c r="CE189" s="14"/>
      <c r="CF189" s="16"/>
      <c r="CG189" s="14"/>
      <c r="CH189" s="17"/>
      <c r="CI189" s="60"/>
      <c r="CJ189" s="15"/>
      <c r="CK189" s="60"/>
      <c r="CL189" s="14"/>
      <c r="CM189" s="16"/>
      <c r="CN189" s="14"/>
      <c r="CO189" s="17"/>
      <c r="CP189" s="60"/>
      <c r="CQ189" s="15"/>
      <c r="CR189" s="60"/>
      <c r="CS189" s="14"/>
      <c r="CT189" s="16"/>
      <c r="CU189" s="14"/>
      <c r="CV189" s="17"/>
      <c r="CW189" s="60"/>
      <c r="CX189" s="15"/>
      <c r="CY189" s="60"/>
      <c r="CZ189" s="14"/>
      <c r="DA189" s="16"/>
      <c r="DB189" s="14"/>
      <c r="DC189" s="17"/>
      <c r="DD189" s="60"/>
      <c r="DE189" s="15"/>
      <c r="DF189" s="60"/>
      <c r="DG189" s="14"/>
      <c r="DH189" s="16"/>
      <c r="DI189" s="14"/>
      <c r="DJ189" s="17"/>
      <c r="DK189" s="60"/>
      <c r="DL189" s="15"/>
      <c r="DM189" s="60"/>
      <c r="DN189" s="14"/>
      <c r="DO189" s="16"/>
      <c r="DP189" s="14"/>
      <c r="DQ189" s="17"/>
      <c r="DR189" s="60"/>
      <c r="DS189" s="15"/>
      <c r="DT189" s="60"/>
      <c r="DU189" s="14"/>
      <c r="DV189" s="16"/>
      <c r="DW189" s="14"/>
      <c r="DX189" s="17"/>
      <c r="DY189" s="60"/>
      <c r="DZ189" s="15"/>
      <c r="EA189" s="60"/>
      <c r="EB189" s="14"/>
      <c r="EC189" s="16"/>
      <c r="ED189" s="14"/>
      <c r="EE189" s="17"/>
      <c r="EF189" s="60"/>
      <c r="EG189" s="15"/>
      <c r="EH189" s="60"/>
      <c r="EI189" s="14"/>
      <c r="EJ189" s="16"/>
      <c r="EK189" s="14"/>
      <c r="EL189" s="17"/>
      <c r="EM189" s="60"/>
      <c r="EN189" s="15"/>
      <c r="EO189" s="60"/>
      <c r="EP189" s="14"/>
      <c r="EQ189" s="16"/>
      <c r="ER189" s="14"/>
      <c r="ES189" s="17"/>
      <c r="ET189" s="60"/>
      <c r="EU189" s="15"/>
      <c r="EV189" s="60"/>
      <c r="EW189" s="14"/>
      <c r="EX189" s="16"/>
      <c r="EY189" s="14"/>
      <c r="EZ189" s="17"/>
      <c r="FA189" s="60"/>
      <c r="FB189" s="15"/>
      <c r="FC189" s="60"/>
      <c r="FD189" s="14"/>
      <c r="FE189" s="16"/>
      <c r="FF189" s="14"/>
      <c r="FG189" s="17"/>
      <c r="FH189" s="60"/>
      <c r="FI189" s="15"/>
      <c r="FJ189" s="60"/>
      <c r="FK189" s="14"/>
      <c r="FL189" s="16"/>
      <c r="FM189" s="14"/>
      <c r="FN189" s="17"/>
      <c r="FO189" s="60"/>
      <c r="FP189" s="15"/>
      <c r="FQ189" s="60"/>
      <c r="FR189" s="14"/>
      <c r="FS189" s="16"/>
      <c r="FT189" s="14"/>
      <c r="FU189" s="17"/>
      <c r="FV189" s="60"/>
      <c r="FW189" s="15"/>
      <c r="FX189" s="60"/>
      <c r="FY189" s="14"/>
      <c r="FZ189" s="16"/>
      <c r="GA189" s="14"/>
      <c r="GB189" s="17"/>
      <c r="GC189" s="60"/>
      <c r="GD189" s="15"/>
      <c r="GE189" s="60"/>
      <c r="GF189" s="14"/>
      <c r="GG189" s="16"/>
      <c r="GH189" s="14"/>
      <c r="GI189" s="17"/>
      <c r="GJ189" s="60"/>
      <c r="GK189" s="15"/>
      <c r="GL189" s="60"/>
      <c r="GM189" s="14"/>
      <c r="GN189" s="16"/>
      <c r="GO189" s="14"/>
      <c r="GP189" s="17"/>
      <c r="GQ189" s="60"/>
      <c r="GR189" s="15"/>
      <c r="GS189" s="60"/>
      <c r="GT189" s="14"/>
      <c r="GU189" s="16"/>
      <c r="GV189" s="14"/>
      <c r="GW189" s="17"/>
      <c r="GX189" s="60"/>
      <c r="GY189" s="15"/>
      <c r="GZ189" s="60"/>
      <c r="HA189" s="14"/>
      <c r="HB189" s="16"/>
      <c r="HC189" s="14"/>
      <c r="HD189" s="17"/>
      <c r="HE189" s="60"/>
      <c r="HF189" s="15"/>
      <c r="HG189" s="60"/>
      <c r="HH189" s="14"/>
      <c r="HI189" s="16"/>
      <c r="HJ189" s="14"/>
      <c r="HK189" s="17"/>
      <c r="HL189" s="60"/>
      <c r="HM189" s="15"/>
      <c r="HN189" s="60"/>
      <c r="HO189" s="14"/>
      <c r="HP189" s="16"/>
      <c r="HQ189" s="14"/>
      <c r="HR189" s="17"/>
      <c r="HS189" s="60"/>
      <c r="HT189" s="15"/>
      <c r="HU189" s="60"/>
      <c r="HV189" s="14"/>
      <c r="HW189" s="16"/>
      <c r="HX189" s="14"/>
      <c r="HY189" s="17"/>
      <c r="HZ189" s="60"/>
      <c r="IA189" s="15"/>
      <c r="IB189" s="60"/>
      <c r="IC189" s="14"/>
      <c r="ID189" s="16"/>
      <c r="IE189" s="14"/>
      <c r="IF189" s="17"/>
      <c r="IG189" s="60"/>
      <c r="IH189" s="15"/>
      <c r="II189" s="60"/>
      <c r="IJ189" s="14"/>
      <c r="IK189" s="16"/>
      <c r="IL189" s="14"/>
      <c r="IM189" s="17"/>
      <c r="IN189" s="60"/>
      <c r="IO189" s="15"/>
      <c r="IP189" s="60"/>
      <c r="IQ189" s="14"/>
      <c r="IR189" s="16"/>
      <c r="IS189" s="14"/>
      <c r="IT189" s="17"/>
      <c r="IU189" s="60"/>
      <c r="IV189" s="15"/>
    </row>
    <row r="190" spans="1:256" s="18" customFormat="1" ht="78.75" x14ac:dyDescent="0.25">
      <c r="A190" s="37" t="s">
        <v>6</v>
      </c>
      <c r="B190" s="44" t="s">
        <v>79</v>
      </c>
      <c r="C190" s="26" t="s">
        <v>7</v>
      </c>
      <c r="D190" s="26"/>
      <c r="E190" s="26"/>
      <c r="F190" s="27">
        <f t="shared" ref="F190:G191" si="68">F191</f>
        <v>867.87400000000002</v>
      </c>
      <c r="G190" s="27">
        <f t="shared" si="68"/>
        <v>1003.081</v>
      </c>
      <c r="H190" s="27">
        <f>H191</f>
        <v>1003.081</v>
      </c>
      <c r="I190" s="14"/>
      <c r="J190" s="60"/>
      <c r="K190" s="15"/>
      <c r="L190" s="60"/>
      <c r="M190" s="14"/>
      <c r="N190" s="16"/>
      <c r="O190" s="14"/>
      <c r="P190" s="17"/>
      <c r="Q190" s="60"/>
      <c r="R190" s="15"/>
      <c r="S190" s="60"/>
      <c r="T190" s="14"/>
      <c r="U190" s="16"/>
      <c r="V190" s="14"/>
      <c r="W190" s="17"/>
      <c r="X190" s="60"/>
      <c r="Y190" s="15"/>
      <c r="Z190" s="60"/>
      <c r="AA190" s="14"/>
      <c r="AB190" s="16"/>
      <c r="AC190" s="14"/>
      <c r="AD190" s="17"/>
      <c r="AE190" s="60"/>
      <c r="AF190" s="15"/>
      <c r="AG190" s="60"/>
      <c r="AH190" s="14"/>
      <c r="AI190" s="16"/>
      <c r="AJ190" s="14"/>
      <c r="AK190" s="17"/>
      <c r="AL190" s="60"/>
      <c r="AM190" s="15"/>
      <c r="AN190" s="60"/>
      <c r="AO190" s="14"/>
      <c r="AP190" s="16"/>
      <c r="AQ190" s="14"/>
      <c r="AR190" s="17"/>
      <c r="AS190" s="60"/>
      <c r="AT190" s="15"/>
      <c r="AU190" s="60"/>
      <c r="AV190" s="14"/>
      <c r="AW190" s="16"/>
      <c r="AX190" s="14"/>
      <c r="AY190" s="17"/>
      <c r="AZ190" s="60"/>
      <c r="BA190" s="15"/>
      <c r="BB190" s="60"/>
      <c r="BC190" s="14"/>
      <c r="BD190" s="16"/>
      <c r="BE190" s="14"/>
      <c r="BF190" s="17"/>
      <c r="BG190" s="60"/>
      <c r="BH190" s="15"/>
      <c r="BI190" s="60"/>
      <c r="BJ190" s="14"/>
      <c r="BK190" s="16"/>
      <c r="BL190" s="14"/>
      <c r="BM190" s="17"/>
      <c r="BN190" s="60"/>
      <c r="BO190" s="15"/>
      <c r="BP190" s="60"/>
      <c r="BQ190" s="14"/>
      <c r="BR190" s="16"/>
      <c r="BS190" s="14"/>
      <c r="BT190" s="17"/>
      <c r="BU190" s="60"/>
      <c r="BV190" s="15"/>
      <c r="BW190" s="60"/>
      <c r="BX190" s="14"/>
      <c r="BY190" s="16"/>
      <c r="BZ190" s="14"/>
      <c r="CA190" s="17"/>
      <c r="CB190" s="60"/>
      <c r="CC190" s="15"/>
      <c r="CD190" s="60"/>
      <c r="CE190" s="14"/>
      <c r="CF190" s="16"/>
      <c r="CG190" s="14"/>
      <c r="CH190" s="17"/>
      <c r="CI190" s="60"/>
      <c r="CJ190" s="15"/>
      <c r="CK190" s="60"/>
      <c r="CL190" s="14"/>
      <c r="CM190" s="16"/>
      <c r="CN190" s="14"/>
      <c r="CO190" s="17"/>
      <c r="CP190" s="60"/>
      <c r="CQ190" s="15"/>
      <c r="CR190" s="60"/>
      <c r="CS190" s="14"/>
      <c r="CT190" s="16"/>
      <c r="CU190" s="14"/>
      <c r="CV190" s="17"/>
      <c r="CW190" s="60"/>
      <c r="CX190" s="15"/>
      <c r="CY190" s="60"/>
      <c r="CZ190" s="14"/>
      <c r="DA190" s="16"/>
      <c r="DB190" s="14"/>
      <c r="DC190" s="17"/>
      <c r="DD190" s="60"/>
      <c r="DE190" s="15"/>
      <c r="DF190" s="60"/>
      <c r="DG190" s="14"/>
      <c r="DH190" s="16"/>
      <c r="DI190" s="14"/>
      <c r="DJ190" s="17"/>
      <c r="DK190" s="60"/>
      <c r="DL190" s="15"/>
      <c r="DM190" s="60"/>
      <c r="DN190" s="14"/>
      <c r="DO190" s="16"/>
      <c r="DP190" s="14"/>
      <c r="DQ190" s="17"/>
      <c r="DR190" s="60"/>
      <c r="DS190" s="15"/>
      <c r="DT190" s="60"/>
      <c r="DU190" s="14"/>
      <c r="DV190" s="16"/>
      <c r="DW190" s="14"/>
      <c r="DX190" s="17"/>
      <c r="DY190" s="60"/>
      <c r="DZ190" s="15"/>
      <c r="EA190" s="60"/>
      <c r="EB190" s="14"/>
      <c r="EC190" s="16"/>
      <c r="ED190" s="14"/>
      <c r="EE190" s="17"/>
      <c r="EF190" s="60"/>
      <c r="EG190" s="15"/>
      <c r="EH190" s="60"/>
      <c r="EI190" s="14"/>
      <c r="EJ190" s="16"/>
      <c r="EK190" s="14"/>
      <c r="EL190" s="17"/>
      <c r="EM190" s="60"/>
      <c r="EN190" s="15"/>
      <c r="EO190" s="60"/>
      <c r="EP190" s="14"/>
      <c r="EQ190" s="16"/>
      <c r="ER190" s="14"/>
      <c r="ES190" s="17"/>
      <c r="ET190" s="60"/>
      <c r="EU190" s="15"/>
      <c r="EV190" s="60"/>
      <c r="EW190" s="14"/>
      <c r="EX190" s="16"/>
      <c r="EY190" s="14"/>
      <c r="EZ190" s="17"/>
      <c r="FA190" s="60"/>
      <c r="FB190" s="15"/>
      <c r="FC190" s="60"/>
      <c r="FD190" s="14"/>
      <c r="FE190" s="16"/>
      <c r="FF190" s="14"/>
      <c r="FG190" s="17"/>
      <c r="FH190" s="60"/>
      <c r="FI190" s="15"/>
      <c r="FJ190" s="60"/>
      <c r="FK190" s="14"/>
      <c r="FL190" s="16"/>
      <c r="FM190" s="14"/>
      <c r="FN190" s="17"/>
      <c r="FO190" s="60"/>
      <c r="FP190" s="15"/>
      <c r="FQ190" s="60"/>
      <c r="FR190" s="14"/>
      <c r="FS190" s="16"/>
      <c r="FT190" s="14"/>
      <c r="FU190" s="17"/>
      <c r="FV190" s="60"/>
      <c r="FW190" s="15"/>
      <c r="FX190" s="60"/>
      <c r="FY190" s="14"/>
      <c r="FZ190" s="16"/>
      <c r="GA190" s="14"/>
      <c r="GB190" s="17"/>
      <c r="GC190" s="60"/>
      <c r="GD190" s="15"/>
      <c r="GE190" s="60"/>
      <c r="GF190" s="14"/>
      <c r="GG190" s="16"/>
      <c r="GH190" s="14"/>
      <c r="GI190" s="17"/>
      <c r="GJ190" s="60"/>
      <c r="GK190" s="15"/>
      <c r="GL190" s="60"/>
      <c r="GM190" s="14"/>
      <c r="GN190" s="16"/>
      <c r="GO190" s="14"/>
      <c r="GP190" s="17"/>
      <c r="GQ190" s="60"/>
      <c r="GR190" s="15"/>
      <c r="GS190" s="60"/>
      <c r="GT190" s="14"/>
      <c r="GU190" s="16"/>
      <c r="GV190" s="14"/>
      <c r="GW190" s="17"/>
      <c r="GX190" s="60"/>
      <c r="GY190" s="15"/>
      <c r="GZ190" s="60"/>
      <c r="HA190" s="14"/>
      <c r="HB190" s="16"/>
      <c r="HC190" s="14"/>
      <c r="HD190" s="17"/>
      <c r="HE190" s="60"/>
      <c r="HF190" s="15"/>
      <c r="HG190" s="60"/>
      <c r="HH190" s="14"/>
      <c r="HI190" s="16"/>
      <c r="HJ190" s="14"/>
      <c r="HK190" s="17"/>
      <c r="HL190" s="60"/>
      <c r="HM190" s="15"/>
      <c r="HN190" s="60"/>
      <c r="HO190" s="14"/>
      <c r="HP190" s="16"/>
      <c r="HQ190" s="14"/>
      <c r="HR190" s="17"/>
      <c r="HS190" s="60"/>
      <c r="HT190" s="15"/>
      <c r="HU190" s="60"/>
      <c r="HV190" s="14"/>
      <c r="HW190" s="16"/>
      <c r="HX190" s="14"/>
      <c r="HY190" s="17"/>
      <c r="HZ190" s="60"/>
      <c r="IA190" s="15"/>
      <c r="IB190" s="60"/>
      <c r="IC190" s="14"/>
      <c r="ID190" s="16"/>
      <c r="IE190" s="14"/>
      <c r="IF190" s="17"/>
      <c r="IG190" s="60"/>
      <c r="IH190" s="15"/>
      <c r="II190" s="60"/>
      <c r="IJ190" s="14"/>
      <c r="IK190" s="16"/>
      <c r="IL190" s="14"/>
      <c r="IM190" s="17"/>
      <c r="IN190" s="60"/>
      <c r="IO190" s="15"/>
      <c r="IP190" s="60"/>
      <c r="IQ190" s="14"/>
      <c r="IR190" s="16"/>
      <c r="IS190" s="14"/>
      <c r="IT190" s="17"/>
      <c r="IU190" s="60"/>
      <c r="IV190" s="15"/>
    </row>
    <row r="191" spans="1:256" s="18" customFormat="1" ht="31.5" x14ac:dyDescent="0.25">
      <c r="A191" s="37" t="s">
        <v>64</v>
      </c>
      <c r="B191" s="44" t="s">
        <v>79</v>
      </c>
      <c r="C191" s="26" t="s">
        <v>65</v>
      </c>
      <c r="D191" s="26"/>
      <c r="E191" s="26"/>
      <c r="F191" s="27">
        <f t="shared" si="68"/>
        <v>867.87400000000002</v>
      </c>
      <c r="G191" s="27">
        <f t="shared" si="68"/>
        <v>1003.081</v>
      </c>
      <c r="H191" s="27">
        <f>H192</f>
        <v>1003.081</v>
      </c>
      <c r="I191" s="14"/>
      <c r="J191" s="60"/>
      <c r="K191" s="15"/>
      <c r="L191" s="60"/>
      <c r="M191" s="14"/>
      <c r="N191" s="16"/>
      <c r="O191" s="14"/>
      <c r="P191" s="17"/>
      <c r="Q191" s="60"/>
      <c r="R191" s="15"/>
      <c r="S191" s="60"/>
      <c r="T191" s="14"/>
      <c r="U191" s="16"/>
      <c r="V191" s="14"/>
      <c r="W191" s="17"/>
      <c r="X191" s="60"/>
      <c r="Y191" s="15"/>
      <c r="Z191" s="60"/>
      <c r="AA191" s="14"/>
      <c r="AB191" s="16"/>
      <c r="AC191" s="14"/>
      <c r="AD191" s="17"/>
      <c r="AE191" s="60"/>
      <c r="AF191" s="15"/>
      <c r="AG191" s="60"/>
      <c r="AH191" s="14"/>
      <c r="AI191" s="16"/>
      <c r="AJ191" s="14"/>
      <c r="AK191" s="17"/>
      <c r="AL191" s="60"/>
      <c r="AM191" s="15"/>
      <c r="AN191" s="60"/>
      <c r="AO191" s="14"/>
      <c r="AP191" s="16"/>
      <c r="AQ191" s="14"/>
      <c r="AR191" s="17"/>
      <c r="AS191" s="60"/>
      <c r="AT191" s="15"/>
      <c r="AU191" s="60"/>
      <c r="AV191" s="14"/>
      <c r="AW191" s="16"/>
      <c r="AX191" s="14"/>
      <c r="AY191" s="17"/>
      <c r="AZ191" s="60"/>
      <c r="BA191" s="15"/>
      <c r="BB191" s="60"/>
      <c r="BC191" s="14"/>
      <c r="BD191" s="16"/>
      <c r="BE191" s="14"/>
      <c r="BF191" s="17"/>
      <c r="BG191" s="60"/>
      <c r="BH191" s="15"/>
      <c r="BI191" s="60"/>
      <c r="BJ191" s="14"/>
      <c r="BK191" s="16"/>
      <c r="BL191" s="14"/>
      <c r="BM191" s="17"/>
      <c r="BN191" s="60"/>
      <c r="BO191" s="15"/>
      <c r="BP191" s="60"/>
      <c r="BQ191" s="14"/>
      <c r="BR191" s="16"/>
      <c r="BS191" s="14"/>
      <c r="BT191" s="17"/>
      <c r="BU191" s="60"/>
      <c r="BV191" s="15"/>
      <c r="BW191" s="60"/>
      <c r="BX191" s="14"/>
      <c r="BY191" s="16"/>
      <c r="BZ191" s="14"/>
      <c r="CA191" s="17"/>
      <c r="CB191" s="60"/>
      <c r="CC191" s="15"/>
      <c r="CD191" s="60"/>
      <c r="CE191" s="14"/>
      <c r="CF191" s="16"/>
      <c r="CG191" s="14"/>
      <c r="CH191" s="17"/>
      <c r="CI191" s="60"/>
      <c r="CJ191" s="15"/>
      <c r="CK191" s="60"/>
      <c r="CL191" s="14"/>
      <c r="CM191" s="16"/>
      <c r="CN191" s="14"/>
      <c r="CO191" s="17"/>
      <c r="CP191" s="60"/>
      <c r="CQ191" s="15"/>
      <c r="CR191" s="60"/>
      <c r="CS191" s="14"/>
      <c r="CT191" s="16"/>
      <c r="CU191" s="14"/>
      <c r="CV191" s="17"/>
      <c r="CW191" s="60"/>
      <c r="CX191" s="15"/>
      <c r="CY191" s="60"/>
      <c r="CZ191" s="14"/>
      <c r="DA191" s="16"/>
      <c r="DB191" s="14"/>
      <c r="DC191" s="17"/>
      <c r="DD191" s="60"/>
      <c r="DE191" s="15"/>
      <c r="DF191" s="60"/>
      <c r="DG191" s="14"/>
      <c r="DH191" s="16"/>
      <c r="DI191" s="14"/>
      <c r="DJ191" s="17"/>
      <c r="DK191" s="60"/>
      <c r="DL191" s="15"/>
      <c r="DM191" s="60"/>
      <c r="DN191" s="14"/>
      <c r="DO191" s="16"/>
      <c r="DP191" s="14"/>
      <c r="DQ191" s="17"/>
      <c r="DR191" s="60"/>
      <c r="DS191" s="15"/>
      <c r="DT191" s="60"/>
      <c r="DU191" s="14"/>
      <c r="DV191" s="16"/>
      <c r="DW191" s="14"/>
      <c r="DX191" s="17"/>
      <c r="DY191" s="60"/>
      <c r="DZ191" s="15"/>
      <c r="EA191" s="60"/>
      <c r="EB191" s="14"/>
      <c r="EC191" s="16"/>
      <c r="ED191" s="14"/>
      <c r="EE191" s="17"/>
      <c r="EF191" s="60"/>
      <c r="EG191" s="15"/>
      <c r="EH191" s="60"/>
      <c r="EI191" s="14"/>
      <c r="EJ191" s="16"/>
      <c r="EK191" s="14"/>
      <c r="EL191" s="17"/>
      <c r="EM191" s="60"/>
      <c r="EN191" s="15"/>
      <c r="EO191" s="60"/>
      <c r="EP191" s="14"/>
      <c r="EQ191" s="16"/>
      <c r="ER191" s="14"/>
      <c r="ES191" s="17"/>
      <c r="ET191" s="60"/>
      <c r="EU191" s="15"/>
      <c r="EV191" s="60"/>
      <c r="EW191" s="14"/>
      <c r="EX191" s="16"/>
      <c r="EY191" s="14"/>
      <c r="EZ191" s="17"/>
      <c r="FA191" s="60"/>
      <c r="FB191" s="15"/>
      <c r="FC191" s="60"/>
      <c r="FD191" s="14"/>
      <c r="FE191" s="16"/>
      <c r="FF191" s="14"/>
      <c r="FG191" s="17"/>
      <c r="FH191" s="60"/>
      <c r="FI191" s="15"/>
      <c r="FJ191" s="60"/>
      <c r="FK191" s="14"/>
      <c r="FL191" s="16"/>
      <c r="FM191" s="14"/>
      <c r="FN191" s="17"/>
      <c r="FO191" s="60"/>
      <c r="FP191" s="15"/>
      <c r="FQ191" s="60"/>
      <c r="FR191" s="14"/>
      <c r="FS191" s="16"/>
      <c r="FT191" s="14"/>
      <c r="FU191" s="17"/>
      <c r="FV191" s="60"/>
      <c r="FW191" s="15"/>
      <c r="FX191" s="60"/>
      <c r="FY191" s="14"/>
      <c r="FZ191" s="16"/>
      <c r="GA191" s="14"/>
      <c r="GB191" s="17"/>
      <c r="GC191" s="60"/>
      <c r="GD191" s="15"/>
      <c r="GE191" s="60"/>
      <c r="GF191" s="14"/>
      <c r="GG191" s="16"/>
      <c r="GH191" s="14"/>
      <c r="GI191" s="17"/>
      <c r="GJ191" s="60"/>
      <c r="GK191" s="15"/>
      <c r="GL191" s="60"/>
      <c r="GM191" s="14"/>
      <c r="GN191" s="16"/>
      <c r="GO191" s="14"/>
      <c r="GP191" s="17"/>
      <c r="GQ191" s="60"/>
      <c r="GR191" s="15"/>
      <c r="GS191" s="60"/>
      <c r="GT191" s="14"/>
      <c r="GU191" s="16"/>
      <c r="GV191" s="14"/>
      <c r="GW191" s="17"/>
      <c r="GX191" s="60"/>
      <c r="GY191" s="15"/>
      <c r="GZ191" s="60"/>
      <c r="HA191" s="14"/>
      <c r="HB191" s="16"/>
      <c r="HC191" s="14"/>
      <c r="HD191" s="17"/>
      <c r="HE191" s="60"/>
      <c r="HF191" s="15"/>
      <c r="HG191" s="60"/>
      <c r="HH191" s="14"/>
      <c r="HI191" s="16"/>
      <c r="HJ191" s="14"/>
      <c r="HK191" s="17"/>
      <c r="HL191" s="60"/>
      <c r="HM191" s="15"/>
      <c r="HN191" s="60"/>
      <c r="HO191" s="14"/>
      <c r="HP191" s="16"/>
      <c r="HQ191" s="14"/>
      <c r="HR191" s="17"/>
      <c r="HS191" s="60"/>
      <c r="HT191" s="15"/>
      <c r="HU191" s="60"/>
      <c r="HV191" s="14"/>
      <c r="HW191" s="16"/>
      <c r="HX191" s="14"/>
      <c r="HY191" s="17"/>
      <c r="HZ191" s="60"/>
      <c r="IA191" s="15"/>
      <c r="IB191" s="60"/>
      <c r="IC191" s="14"/>
      <c r="ID191" s="16"/>
      <c r="IE191" s="14"/>
      <c r="IF191" s="17"/>
      <c r="IG191" s="60"/>
      <c r="IH191" s="15"/>
      <c r="II191" s="60"/>
      <c r="IJ191" s="14"/>
      <c r="IK191" s="16"/>
      <c r="IL191" s="14"/>
      <c r="IM191" s="17"/>
      <c r="IN191" s="60"/>
      <c r="IO191" s="15"/>
      <c r="IP191" s="60"/>
      <c r="IQ191" s="14"/>
      <c r="IR191" s="16"/>
      <c r="IS191" s="14"/>
      <c r="IT191" s="17"/>
      <c r="IU191" s="60"/>
      <c r="IV191" s="15"/>
    </row>
    <row r="192" spans="1:256" s="1" customFormat="1" ht="47.25" x14ac:dyDescent="0.25">
      <c r="A192" s="37" t="s">
        <v>33</v>
      </c>
      <c r="B192" s="44" t="s">
        <v>79</v>
      </c>
      <c r="C192" s="26" t="s">
        <v>65</v>
      </c>
      <c r="D192" s="26" t="s">
        <v>12</v>
      </c>
      <c r="E192" s="26" t="s">
        <v>11</v>
      </c>
      <c r="F192" s="27">
        <f>617.874+250</f>
        <v>867.87400000000002</v>
      </c>
      <c r="G192" s="27">
        <v>1003.081</v>
      </c>
      <c r="H192" s="27">
        <v>1003.081</v>
      </c>
    </row>
    <row r="193" spans="1:8" s="1" customFormat="1" ht="31.5" x14ac:dyDescent="0.25">
      <c r="A193" s="47" t="s">
        <v>80</v>
      </c>
      <c r="B193" s="46" t="s">
        <v>81</v>
      </c>
      <c r="C193" s="43"/>
      <c r="D193" s="46"/>
      <c r="E193" s="46"/>
      <c r="F193" s="29">
        <f t="shared" ref="F193:H198" si="69">F194</f>
        <v>35.337850000000003</v>
      </c>
      <c r="G193" s="29">
        <f t="shared" si="69"/>
        <v>50.1</v>
      </c>
      <c r="H193" s="29">
        <f t="shared" si="69"/>
        <v>50.1</v>
      </c>
    </row>
    <row r="194" spans="1:8" s="1" customFormat="1" ht="15.75" x14ac:dyDescent="0.25">
      <c r="A194" s="64" t="s">
        <v>32</v>
      </c>
      <c r="B194" s="44" t="s">
        <v>82</v>
      </c>
      <c r="C194" s="20"/>
      <c r="D194" s="38"/>
      <c r="E194" s="38"/>
      <c r="F194" s="27">
        <f t="shared" si="69"/>
        <v>35.337850000000003</v>
      </c>
      <c r="G194" s="27">
        <f t="shared" si="69"/>
        <v>50.1</v>
      </c>
      <c r="H194" s="27">
        <f t="shared" si="69"/>
        <v>50.1</v>
      </c>
    </row>
    <row r="195" spans="1:8" s="1" customFormat="1" ht="15.75" x14ac:dyDescent="0.25">
      <c r="A195" s="64" t="s">
        <v>32</v>
      </c>
      <c r="B195" s="44" t="s">
        <v>83</v>
      </c>
      <c r="C195" s="20"/>
      <c r="D195" s="38"/>
      <c r="E195" s="38"/>
      <c r="F195" s="27">
        <f t="shared" si="69"/>
        <v>35.337850000000003</v>
      </c>
      <c r="G195" s="27">
        <f t="shared" si="69"/>
        <v>50.1</v>
      </c>
      <c r="H195" s="27">
        <f t="shared" si="69"/>
        <v>50.1</v>
      </c>
    </row>
    <row r="196" spans="1:8" s="1" customFormat="1" ht="30.75" customHeight="1" x14ac:dyDescent="0.25">
      <c r="A196" s="31" t="s">
        <v>84</v>
      </c>
      <c r="B196" s="20" t="s">
        <v>130</v>
      </c>
      <c r="C196" s="26"/>
      <c r="D196" s="26"/>
      <c r="E196" s="38"/>
      <c r="F196" s="27">
        <f>F197+F200</f>
        <v>35.337850000000003</v>
      </c>
      <c r="G196" s="27">
        <f t="shared" ref="G196:H196" si="70">G197+G200</f>
        <v>50.1</v>
      </c>
      <c r="H196" s="27">
        <f t="shared" si="70"/>
        <v>50.1</v>
      </c>
    </row>
    <row r="197" spans="1:8" s="1" customFormat="1" ht="38.25" customHeight="1" x14ac:dyDescent="0.25">
      <c r="A197" s="31" t="s">
        <v>9</v>
      </c>
      <c r="B197" s="20" t="s">
        <v>130</v>
      </c>
      <c r="C197" s="38">
        <v>200</v>
      </c>
      <c r="D197" s="26"/>
      <c r="E197" s="26"/>
      <c r="F197" s="27">
        <f t="shared" si="69"/>
        <v>33.931150000000002</v>
      </c>
      <c r="G197" s="27">
        <f t="shared" si="69"/>
        <v>48.7</v>
      </c>
      <c r="H197" s="27">
        <f t="shared" ref="H197:H198" si="71">H198</f>
        <v>48.7</v>
      </c>
    </row>
    <row r="198" spans="1:8" s="1" customFormat="1" ht="31.5" x14ac:dyDescent="0.25">
      <c r="A198" s="31" t="s">
        <v>43</v>
      </c>
      <c r="B198" s="20" t="s">
        <v>130</v>
      </c>
      <c r="C198" s="38">
        <v>240</v>
      </c>
      <c r="D198" s="26"/>
      <c r="E198" s="26"/>
      <c r="F198" s="27">
        <f t="shared" si="69"/>
        <v>33.931150000000002</v>
      </c>
      <c r="G198" s="27">
        <f t="shared" si="69"/>
        <v>48.7</v>
      </c>
      <c r="H198" s="27">
        <f t="shared" si="71"/>
        <v>48.7</v>
      </c>
    </row>
    <row r="199" spans="1:8" s="1" customFormat="1" ht="21.75" customHeight="1" x14ac:dyDescent="0.25">
      <c r="A199" s="31" t="s">
        <v>26</v>
      </c>
      <c r="B199" s="20" t="s">
        <v>130</v>
      </c>
      <c r="C199" s="38">
        <v>240</v>
      </c>
      <c r="D199" s="26" t="s">
        <v>12</v>
      </c>
      <c r="E199" s="26" t="s">
        <v>27</v>
      </c>
      <c r="F199" s="27">
        <f>25+8.93115</f>
        <v>33.931150000000002</v>
      </c>
      <c r="G199" s="27">
        <v>48.7</v>
      </c>
      <c r="H199" s="27">
        <v>48.7</v>
      </c>
    </row>
    <row r="200" spans="1:8" s="1" customFormat="1" ht="21.75" customHeight="1" x14ac:dyDescent="0.25">
      <c r="A200" s="37" t="s">
        <v>13</v>
      </c>
      <c r="B200" s="20" t="s">
        <v>130</v>
      </c>
      <c r="C200" s="38">
        <v>800</v>
      </c>
      <c r="D200" s="26"/>
      <c r="E200" s="26"/>
      <c r="F200" s="30">
        <f>F201</f>
        <v>1.4066999999999998</v>
      </c>
      <c r="G200" s="30">
        <f t="shared" ref="G200:H200" si="72">G201</f>
        <v>1.4</v>
      </c>
      <c r="H200" s="30">
        <f t="shared" si="72"/>
        <v>1.4</v>
      </c>
    </row>
    <row r="201" spans="1:8" s="1" customFormat="1" ht="21.75" customHeight="1" x14ac:dyDescent="0.25">
      <c r="A201" s="31" t="s">
        <v>157</v>
      </c>
      <c r="B201" s="20" t="s">
        <v>130</v>
      </c>
      <c r="C201" s="38">
        <v>850</v>
      </c>
      <c r="D201" s="26"/>
      <c r="E201" s="26"/>
      <c r="F201" s="30">
        <f>F202</f>
        <v>1.4066999999999998</v>
      </c>
      <c r="G201" s="30">
        <f t="shared" ref="G201:H201" si="73">G202</f>
        <v>1.4</v>
      </c>
      <c r="H201" s="30">
        <f t="shared" si="73"/>
        <v>1.4</v>
      </c>
    </row>
    <row r="202" spans="1:8" s="1" customFormat="1" ht="21.75" customHeight="1" x14ac:dyDescent="0.25">
      <c r="A202" s="31" t="s">
        <v>26</v>
      </c>
      <c r="B202" s="20" t="s">
        <v>130</v>
      </c>
      <c r="C202" s="38">
        <v>850</v>
      </c>
      <c r="D202" s="26" t="s">
        <v>12</v>
      </c>
      <c r="E202" s="26" t="s">
        <v>27</v>
      </c>
      <c r="F202" s="30">
        <f>1.4+0.0067</f>
        <v>1.4066999999999998</v>
      </c>
      <c r="G202" s="30">
        <v>1.4</v>
      </c>
      <c r="H202" s="27">
        <v>1.4</v>
      </c>
    </row>
    <row r="203" spans="1:8" s="1" customFormat="1" ht="47.25" x14ac:dyDescent="0.25">
      <c r="A203" s="47" t="s">
        <v>156</v>
      </c>
      <c r="B203" s="46" t="s">
        <v>85</v>
      </c>
      <c r="C203" s="43"/>
      <c r="D203" s="46"/>
      <c r="E203" s="46"/>
      <c r="F203" s="29">
        <f>F204</f>
        <v>4987.0821100000003</v>
      </c>
      <c r="G203" s="29">
        <f t="shared" ref="G203:H203" si="74">G204</f>
        <v>722.83400000000006</v>
      </c>
      <c r="H203" s="29">
        <f t="shared" si="74"/>
        <v>2121.5301300000001</v>
      </c>
    </row>
    <row r="204" spans="1:8" s="1" customFormat="1" ht="15.75" x14ac:dyDescent="0.25">
      <c r="A204" s="64" t="s">
        <v>86</v>
      </c>
      <c r="B204" s="2" t="s">
        <v>87</v>
      </c>
      <c r="C204" s="26"/>
      <c r="D204" s="38"/>
      <c r="E204" s="38"/>
      <c r="F204" s="27">
        <f t="shared" ref="F204:G204" si="75">F205</f>
        <v>4987.0821100000003</v>
      </c>
      <c r="G204" s="27">
        <f t="shared" si="75"/>
        <v>722.83400000000006</v>
      </c>
      <c r="H204" s="27">
        <f>H205</f>
        <v>2121.5301300000001</v>
      </c>
    </row>
    <row r="205" spans="1:8" s="1" customFormat="1" ht="15.75" x14ac:dyDescent="0.25">
      <c r="A205" s="64" t="s">
        <v>86</v>
      </c>
      <c r="B205" s="2" t="s">
        <v>88</v>
      </c>
      <c r="C205" s="26"/>
      <c r="D205" s="38"/>
      <c r="E205" s="38"/>
      <c r="F205" s="27">
        <f>F209+F217+F231+F235+F243+F247+F251+F252+F262+F266+F270+F274+F278+F282+F213+F218</f>
        <v>4987.0821100000003</v>
      </c>
      <c r="G205" s="27">
        <f>G209+G217+G231+G235+G243+G247+G251+G252+G262+G266+G270+G274+G278+G282</f>
        <v>722.83400000000006</v>
      </c>
      <c r="H205" s="27">
        <f>H209+H217+H231+H235+H243+H247+H251+H252+H262+H266+H270+H274+H278+H282</f>
        <v>2121.5301300000001</v>
      </c>
    </row>
    <row r="206" spans="1:8" s="1" customFormat="1" ht="31.5" x14ac:dyDescent="0.25">
      <c r="A206" s="64" t="s">
        <v>89</v>
      </c>
      <c r="B206" s="2" t="s">
        <v>90</v>
      </c>
      <c r="C206" s="26"/>
      <c r="D206" s="38"/>
      <c r="E206" s="38"/>
      <c r="F206" s="27">
        <f t="shared" ref="F206:G208" si="76">F207</f>
        <v>286.66399999999999</v>
      </c>
      <c r="G206" s="27">
        <f t="shared" si="76"/>
        <v>286.66399999999999</v>
      </c>
      <c r="H206" s="27">
        <f>H207</f>
        <v>286.66399999999999</v>
      </c>
    </row>
    <row r="207" spans="1:8" s="1" customFormat="1" ht="15.75" x14ac:dyDescent="0.25">
      <c r="A207" s="39" t="s">
        <v>15</v>
      </c>
      <c r="B207" s="2" t="s">
        <v>90</v>
      </c>
      <c r="C207" s="26" t="s">
        <v>16</v>
      </c>
      <c r="D207" s="38"/>
      <c r="E207" s="38"/>
      <c r="F207" s="27">
        <f t="shared" si="76"/>
        <v>286.66399999999999</v>
      </c>
      <c r="G207" s="27">
        <f t="shared" si="76"/>
        <v>286.66399999999999</v>
      </c>
      <c r="H207" s="27">
        <f>H208</f>
        <v>286.66399999999999</v>
      </c>
    </row>
    <row r="208" spans="1:8" s="1" customFormat="1" ht="31.5" x14ac:dyDescent="0.25">
      <c r="A208" s="40" t="s">
        <v>91</v>
      </c>
      <c r="B208" s="2" t="s">
        <v>90</v>
      </c>
      <c r="C208" s="26" t="s">
        <v>92</v>
      </c>
      <c r="D208" s="38"/>
      <c r="E208" s="38"/>
      <c r="F208" s="27">
        <f t="shared" si="76"/>
        <v>286.66399999999999</v>
      </c>
      <c r="G208" s="27">
        <f t="shared" si="76"/>
        <v>286.66399999999999</v>
      </c>
      <c r="H208" s="27">
        <f>H209</f>
        <v>286.66399999999999</v>
      </c>
    </row>
    <row r="209" spans="1:8" s="1" customFormat="1" ht="15.75" x14ac:dyDescent="0.25">
      <c r="A209" s="39" t="s">
        <v>19</v>
      </c>
      <c r="B209" s="2" t="s">
        <v>90</v>
      </c>
      <c r="C209" s="26" t="s">
        <v>92</v>
      </c>
      <c r="D209" s="38">
        <v>10</v>
      </c>
      <c r="E209" s="26" t="s">
        <v>12</v>
      </c>
      <c r="F209" s="30">
        <v>286.66399999999999</v>
      </c>
      <c r="G209" s="30">
        <v>286.66399999999999</v>
      </c>
      <c r="H209" s="30">
        <v>286.66399999999999</v>
      </c>
    </row>
    <row r="210" spans="1:8" s="1" customFormat="1" ht="47.25" x14ac:dyDescent="0.25">
      <c r="A210" s="32" t="s">
        <v>248</v>
      </c>
      <c r="B210" s="2" t="s">
        <v>249</v>
      </c>
      <c r="C210" s="26"/>
      <c r="D210" s="38"/>
      <c r="E210" s="26"/>
      <c r="F210" s="30">
        <f t="shared" ref="F210:G212" si="77">F211</f>
        <v>61.790869999999998</v>
      </c>
      <c r="G210" s="30">
        <f t="shared" si="77"/>
        <v>0</v>
      </c>
      <c r="H210" s="27">
        <v>0</v>
      </c>
    </row>
    <row r="211" spans="1:8" s="1" customFormat="1" ht="31.5" x14ac:dyDescent="0.25">
      <c r="A211" s="31" t="s">
        <v>9</v>
      </c>
      <c r="B211" s="2" t="s">
        <v>249</v>
      </c>
      <c r="C211" s="26" t="s">
        <v>10</v>
      </c>
      <c r="D211" s="38"/>
      <c r="E211" s="26"/>
      <c r="F211" s="30">
        <f t="shared" si="77"/>
        <v>61.790869999999998</v>
      </c>
      <c r="G211" s="30">
        <f t="shared" si="77"/>
        <v>0</v>
      </c>
      <c r="H211" s="27">
        <v>0</v>
      </c>
    </row>
    <row r="212" spans="1:8" s="1" customFormat="1" ht="31.5" x14ac:dyDescent="0.25">
      <c r="A212" s="31" t="s">
        <v>105</v>
      </c>
      <c r="B212" s="2" t="s">
        <v>249</v>
      </c>
      <c r="C212" s="26" t="s">
        <v>66</v>
      </c>
      <c r="D212" s="38"/>
      <c r="E212" s="26"/>
      <c r="F212" s="30">
        <f t="shared" si="77"/>
        <v>61.790869999999998</v>
      </c>
      <c r="G212" s="30">
        <f t="shared" si="77"/>
        <v>0</v>
      </c>
      <c r="H212" s="27">
        <v>0</v>
      </c>
    </row>
    <row r="213" spans="1:8" s="1" customFormat="1" ht="15.75" x14ac:dyDescent="0.25">
      <c r="A213" s="39" t="s">
        <v>132</v>
      </c>
      <c r="B213" s="2" t="s">
        <v>249</v>
      </c>
      <c r="C213" s="26" t="s">
        <v>66</v>
      </c>
      <c r="D213" s="26" t="s">
        <v>22</v>
      </c>
      <c r="E213" s="26" t="s">
        <v>21</v>
      </c>
      <c r="F213" s="30">
        <f>54+7.79087</f>
        <v>61.790869999999998</v>
      </c>
      <c r="G213" s="30">
        <v>0</v>
      </c>
      <c r="H213" s="27">
        <v>0</v>
      </c>
    </row>
    <row r="214" spans="1:8" s="1" customFormat="1" ht="47.25" x14ac:dyDescent="0.25">
      <c r="A214" s="64" t="s">
        <v>93</v>
      </c>
      <c r="B214" s="2" t="s">
        <v>94</v>
      </c>
      <c r="C214" s="35"/>
      <c r="D214" s="36"/>
      <c r="E214" s="36"/>
      <c r="F214" s="27">
        <f t="shared" ref="F214:G216" si="78">F215</f>
        <v>10</v>
      </c>
      <c r="G214" s="27">
        <f t="shared" si="78"/>
        <v>50</v>
      </c>
      <c r="H214" s="27">
        <f>H215</f>
        <v>50</v>
      </c>
    </row>
    <row r="215" spans="1:8" s="1" customFormat="1" ht="15.75" x14ac:dyDescent="0.25">
      <c r="A215" s="37" t="s">
        <v>13</v>
      </c>
      <c r="B215" s="2" t="s">
        <v>94</v>
      </c>
      <c r="C215" s="26" t="s">
        <v>14</v>
      </c>
      <c r="D215" s="36"/>
      <c r="E215" s="36"/>
      <c r="F215" s="27">
        <f t="shared" si="78"/>
        <v>10</v>
      </c>
      <c r="G215" s="27">
        <f t="shared" si="78"/>
        <v>50</v>
      </c>
      <c r="H215" s="27">
        <f>H216</f>
        <v>50</v>
      </c>
    </row>
    <row r="216" spans="1:8" s="1" customFormat="1" ht="15.75" x14ac:dyDescent="0.25">
      <c r="A216" s="37" t="s">
        <v>95</v>
      </c>
      <c r="B216" s="2" t="s">
        <v>94</v>
      </c>
      <c r="C216" s="26" t="s">
        <v>96</v>
      </c>
      <c r="D216" s="36"/>
      <c r="E216" s="36"/>
      <c r="F216" s="27">
        <f t="shared" si="78"/>
        <v>10</v>
      </c>
      <c r="G216" s="27">
        <f t="shared" si="78"/>
        <v>50</v>
      </c>
      <c r="H216" s="27">
        <f>H217</f>
        <v>50</v>
      </c>
    </row>
    <row r="217" spans="1:8" s="1" customFormat="1" ht="15.75" x14ac:dyDescent="0.25">
      <c r="A217" s="37" t="s">
        <v>35</v>
      </c>
      <c r="B217" s="2" t="s">
        <v>94</v>
      </c>
      <c r="C217" s="26" t="s">
        <v>96</v>
      </c>
      <c r="D217" s="26" t="s">
        <v>12</v>
      </c>
      <c r="E217" s="26">
        <v>11</v>
      </c>
      <c r="F217" s="30">
        <v>10</v>
      </c>
      <c r="G217" s="30">
        <v>50</v>
      </c>
      <c r="H217" s="27">
        <v>50</v>
      </c>
    </row>
    <row r="218" spans="1:8" s="1" customFormat="1" ht="31.5" x14ac:dyDescent="0.25">
      <c r="A218" s="77" t="s">
        <v>252</v>
      </c>
      <c r="B218" s="80" t="s">
        <v>253</v>
      </c>
      <c r="C218" s="26"/>
      <c r="D218" s="26"/>
      <c r="E218" s="26"/>
      <c r="F218" s="30">
        <f>F221+F224+F227</f>
        <v>4046</v>
      </c>
      <c r="G218" s="30">
        <f>G225</f>
        <v>0</v>
      </c>
      <c r="H218" s="30">
        <f>H225</f>
        <v>0</v>
      </c>
    </row>
    <row r="219" spans="1:8" s="1" customFormat="1" ht="75.75" customHeight="1" x14ac:dyDescent="0.25">
      <c r="A219" s="37" t="s">
        <v>6</v>
      </c>
      <c r="B219" s="80" t="s">
        <v>253</v>
      </c>
      <c r="C219" s="26" t="s">
        <v>7</v>
      </c>
      <c r="D219" s="26"/>
      <c r="E219" s="26"/>
      <c r="F219" s="30">
        <f>F220</f>
        <v>1336.6100000000001</v>
      </c>
      <c r="G219" s="30">
        <f t="shared" ref="G219:H219" si="79">G220</f>
        <v>0</v>
      </c>
      <c r="H219" s="30">
        <f t="shared" si="79"/>
        <v>0</v>
      </c>
    </row>
    <row r="220" spans="1:8" s="1" customFormat="1" ht="49.5" customHeight="1" x14ac:dyDescent="0.25">
      <c r="A220" s="31" t="s">
        <v>64</v>
      </c>
      <c r="B220" s="80" t="s">
        <v>253</v>
      </c>
      <c r="C220" s="26" t="s">
        <v>65</v>
      </c>
      <c r="D220" s="44"/>
      <c r="E220" s="44"/>
      <c r="F220" s="27">
        <f>F221</f>
        <v>1336.6100000000001</v>
      </c>
      <c r="G220" s="27">
        <f t="shared" ref="G220:H220" si="80">G221</f>
        <v>0</v>
      </c>
      <c r="H220" s="27">
        <f t="shared" si="80"/>
        <v>0</v>
      </c>
    </row>
    <row r="221" spans="1:8" s="1" customFormat="1" ht="47.25" customHeight="1" x14ac:dyDescent="0.25">
      <c r="A221" s="31" t="s">
        <v>33</v>
      </c>
      <c r="B221" s="80" t="s">
        <v>253</v>
      </c>
      <c r="C221" s="20" t="s">
        <v>65</v>
      </c>
      <c r="D221" s="20" t="s">
        <v>12</v>
      </c>
      <c r="E221" s="20" t="s">
        <v>11</v>
      </c>
      <c r="F221" s="27">
        <f>576+222.61+470+23+45</f>
        <v>1336.6100000000001</v>
      </c>
      <c r="G221" s="27">
        <v>0</v>
      </c>
      <c r="H221" s="27">
        <v>0</v>
      </c>
    </row>
    <row r="222" spans="1:8" s="1" customFormat="1" ht="51.75" customHeight="1" x14ac:dyDescent="0.25">
      <c r="A222" s="31" t="s">
        <v>9</v>
      </c>
      <c r="B222" s="80" t="s">
        <v>253</v>
      </c>
      <c r="C222" s="20" t="s">
        <v>10</v>
      </c>
      <c r="D222" s="44"/>
      <c r="E222" s="20"/>
      <c r="F222" s="27">
        <f>F223</f>
        <v>739.39</v>
      </c>
      <c r="G222" s="27">
        <f t="shared" ref="G222:H223" si="81">G223</f>
        <v>0</v>
      </c>
      <c r="H222" s="27">
        <f t="shared" si="81"/>
        <v>0</v>
      </c>
    </row>
    <row r="223" spans="1:8" s="1" customFormat="1" ht="45" customHeight="1" x14ac:dyDescent="0.25">
      <c r="A223" s="31" t="s">
        <v>43</v>
      </c>
      <c r="B223" s="80" t="s">
        <v>253</v>
      </c>
      <c r="C223" s="20" t="s">
        <v>66</v>
      </c>
      <c r="D223" s="44"/>
      <c r="E223" s="44"/>
      <c r="F223" s="27">
        <f>F224</f>
        <v>739.39</v>
      </c>
      <c r="G223" s="27">
        <f t="shared" si="81"/>
        <v>0</v>
      </c>
      <c r="H223" s="27">
        <f t="shared" si="81"/>
        <v>0</v>
      </c>
    </row>
    <row r="224" spans="1:8" s="1" customFormat="1" ht="60.75" customHeight="1" x14ac:dyDescent="0.25">
      <c r="A224" s="31" t="s">
        <v>33</v>
      </c>
      <c r="B224" s="80" t="s">
        <v>253</v>
      </c>
      <c r="C224" s="20" t="s">
        <v>66</v>
      </c>
      <c r="D224" s="20" t="s">
        <v>12</v>
      </c>
      <c r="E224" s="20" t="s">
        <v>11</v>
      </c>
      <c r="F224" s="27">
        <f>784.39-45</f>
        <v>739.39</v>
      </c>
      <c r="G224" s="27">
        <v>0</v>
      </c>
      <c r="H224" s="27">
        <v>0</v>
      </c>
    </row>
    <row r="225" spans="1:8" s="1" customFormat="1" ht="31.5" x14ac:dyDescent="0.25">
      <c r="A225" s="64" t="s">
        <v>42</v>
      </c>
      <c r="B225" s="80" t="s">
        <v>253</v>
      </c>
      <c r="C225" s="26" t="s">
        <v>10</v>
      </c>
      <c r="D225" s="26"/>
      <c r="E225" s="38"/>
      <c r="F225" s="30">
        <f>F226</f>
        <v>1970</v>
      </c>
      <c r="G225" s="30">
        <f t="shared" ref="G225:H226" si="82">G226</f>
        <v>0</v>
      </c>
      <c r="H225" s="30">
        <f t="shared" si="82"/>
        <v>0</v>
      </c>
    </row>
    <row r="226" spans="1:8" s="1" customFormat="1" ht="31.5" x14ac:dyDescent="0.25">
      <c r="A226" s="79" t="s">
        <v>43</v>
      </c>
      <c r="B226" s="80" t="s">
        <v>253</v>
      </c>
      <c r="C226" s="26" t="s">
        <v>66</v>
      </c>
      <c r="D226" s="26"/>
      <c r="E226" s="38"/>
      <c r="F226" s="30">
        <f>F227</f>
        <v>1970</v>
      </c>
      <c r="G226" s="30">
        <f t="shared" si="82"/>
        <v>0</v>
      </c>
      <c r="H226" s="30">
        <f t="shared" si="82"/>
        <v>0</v>
      </c>
    </row>
    <row r="227" spans="1:8" s="1" customFormat="1" ht="15.75" x14ac:dyDescent="0.25">
      <c r="A227" s="32" t="s">
        <v>29</v>
      </c>
      <c r="B227" s="80" t="s">
        <v>253</v>
      </c>
      <c r="C227" s="26" t="s">
        <v>66</v>
      </c>
      <c r="D227" s="26" t="s">
        <v>22</v>
      </c>
      <c r="E227" s="26" t="s">
        <v>17</v>
      </c>
      <c r="F227" s="30">
        <v>1970</v>
      </c>
      <c r="G227" s="30">
        <v>0</v>
      </c>
      <c r="H227" s="27">
        <v>0</v>
      </c>
    </row>
    <row r="228" spans="1:8" s="1" customFormat="1" ht="63" x14ac:dyDescent="0.25">
      <c r="A228" s="32" t="s">
        <v>147</v>
      </c>
      <c r="B228" s="80" t="s">
        <v>148</v>
      </c>
      <c r="C228" s="26"/>
      <c r="D228" s="38"/>
      <c r="E228" s="38"/>
      <c r="F228" s="27">
        <f>F229</f>
        <v>176.70599999999999</v>
      </c>
      <c r="G228" s="27">
        <f t="shared" ref="G228:H228" si="83">G229</f>
        <v>0</v>
      </c>
      <c r="H228" s="27">
        <f t="shared" si="83"/>
        <v>0</v>
      </c>
    </row>
    <row r="229" spans="1:8" s="1" customFormat="1" ht="24" customHeight="1" x14ac:dyDescent="0.25">
      <c r="A229" s="32" t="s">
        <v>154</v>
      </c>
      <c r="B229" s="80" t="s">
        <v>146</v>
      </c>
      <c r="C229" s="20" t="s">
        <v>18</v>
      </c>
      <c r="D229" s="38"/>
      <c r="E229" s="38"/>
      <c r="F229" s="27">
        <f>F230</f>
        <v>176.70599999999999</v>
      </c>
      <c r="G229" s="27">
        <f t="shared" ref="G229:H230" si="84">G230</f>
        <v>0</v>
      </c>
      <c r="H229" s="27">
        <f t="shared" si="84"/>
        <v>0</v>
      </c>
    </row>
    <row r="230" spans="1:8" s="1" customFormat="1" ht="24" customHeight="1" x14ac:dyDescent="0.25">
      <c r="A230" s="32" t="s">
        <v>70</v>
      </c>
      <c r="B230" s="80" t="s">
        <v>146</v>
      </c>
      <c r="C230" s="20" t="s">
        <v>71</v>
      </c>
      <c r="D230" s="38"/>
      <c r="E230" s="38"/>
      <c r="F230" s="27">
        <f>F231</f>
        <v>176.70599999999999</v>
      </c>
      <c r="G230" s="27">
        <f t="shared" si="84"/>
        <v>0</v>
      </c>
      <c r="H230" s="27">
        <f t="shared" si="84"/>
        <v>0</v>
      </c>
    </row>
    <row r="231" spans="1:8" s="1" customFormat="1" ht="24" customHeight="1" x14ac:dyDescent="0.25">
      <c r="A231" s="32" t="s">
        <v>23</v>
      </c>
      <c r="B231" s="80" t="s">
        <v>146</v>
      </c>
      <c r="C231" s="20" t="s">
        <v>71</v>
      </c>
      <c r="D231" s="26" t="s">
        <v>11</v>
      </c>
      <c r="E231" s="38">
        <v>12</v>
      </c>
      <c r="F231" s="27">
        <f>250.4278-73.7218</f>
        <v>176.70599999999999</v>
      </c>
      <c r="G231" s="27">
        <v>0</v>
      </c>
      <c r="H231" s="27">
        <v>0</v>
      </c>
    </row>
    <row r="232" spans="1:8" s="1" customFormat="1" ht="24" customHeight="1" x14ac:dyDescent="0.25">
      <c r="A232" s="32" t="s">
        <v>97</v>
      </c>
      <c r="B232" s="80" t="s">
        <v>98</v>
      </c>
      <c r="C232" s="26"/>
      <c r="D232" s="38"/>
      <c r="E232" s="38"/>
      <c r="F232" s="27">
        <f>F233+F237</f>
        <v>30.4</v>
      </c>
      <c r="G232" s="27">
        <f t="shared" ref="G232:H232" si="85">G233+G237</f>
        <v>40</v>
      </c>
      <c r="H232" s="27">
        <f t="shared" si="85"/>
        <v>40</v>
      </c>
    </row>
    <row r="233" spans="1:8" s="1" customFormat="1" ht="33" customHeight="1" x14ac:dyDescent="0.25">
      <c r="A233" s="31" t="s">
        <v>9</v>
      </c>
      <c r="B233" s="80" t="s">
        <v>98</v>
      </c>
      <c r="C233" s="26" t="s">
        <v>10</v>
      </c>
      <c r="D233" s="38"/>
      <c r="E233" s="38"/>
      <c r="F233" s="27">
        <f t="shared" ref="F233:G234" si="86">F234</f>
        <v>30.4</v>
      </c>
      <c r="G233" s="27">
        <f t="shared" si="86"/>
        <v>40</v>
      </c>
      <c r="H233" s="27">
        <f>H234</f>
        <v>40</v>
      </c>
    </row>
    <row r="234" spans="1:8" s="1" customFormat="1" ht="33" customHeight="1" x14ac:dyDescent="0.25">
      <c r="A234" s="32" t="s">
        <v>43</v>
      </c>
      <c r="B234" s="80" t="s">
        <v>98</v>
      </c>
      <c r="C234" s="26" t="s">
        <v>66</v>
      </c>
      <c r="D234" s="38"/>
      <c r="E234" s="38"/>
      <c r="F234" s="27">
        <f t="shared" si="86"/>
        <v>30.4</v>
      </c>
      <c r="G234" s="27">
        <f t="shared" si="86"/>
        <v>40</v>
      </c>
      <c r="H234" s="27">
        <f>H235</f>
        <v>40</v>
      </c>
    </row>
    <row r="235" spans="1:8" s="1" customFormat="1" ht="26.25" customHeight="1" x14ac:dyDescent="0.25">
      <c r="A235" s="32" t="s">
        <v>23</v>
      </c>
      <c r="B235" s="80" t="s">
        <v>98</v>
      </c>
      <c r="C235" s="26" t="s">
        <v>66</v>
      </c>
      <c r="D235" s="26" t="s">
        <v>11</v>
      </c>
      <c r="E235" s="38">
        <v>12</v>
      </c>
      <c r="F235" s="30">
        <v>30.4</v>
      </c>
      <c r="G235" s="30">
        <v>40</v>
      </c>
      <c r="H235" s="27">
        <v>40</v>
      </c>
    </row>
    <row r="236" spans="1:8" s="1" customFormat="1" ht="0.75" customHeight="1" x14ac:dyDescent="0.25">
      <c r="A236" s="45" t="s">
        <v>124</v>
      </c>
      <c r="B236" s="2" t="s">
        <v>126</v>
      </c>
      <c r="C236" s="26"/>
      <c r="D236" s="26"/>
      <c r="E236" s="38"/>
      <c r="F236" s="30">
        <f>F237</f>
        <v>0</v>
      </c>
      <c r="G236" s="30">
        <f t="shared" ref="G236:H238" si="87">G237</f>
        <v>0</v>
      </c>
      <c r="H236" s="30">
        <f t="shared" si="87"/>
        <v>0</v>
      </c>
    </row>
    <row r="237" spans="1:8" s="1" customFormat="1" ht="28.5" hidden="1" customHeight="1" x14ac:dyDescent="0.25">
      <c r="A237" s="61" t="s">
        <v>70</v>
      </c>
      <c r="B237" s="2" t="s">
        <v>126</v>
      </c>
      <c r="C237" s="26" t="s">
        <v>14</v>
      </c>
      <c r="D237" s="26"/>
      <c r="E237" s="38"/>
      <c r="F237" s="30">
        <f>F238</f>
        <v>0</v>
      </c>
      <c r="G237" s="30">
        <f t="shared" si="87"/>
        <v>0</v>
      </c>
      <c r="H237" s="30">
        <f t="shared" si="87"/>
        <v>0</v>
      </c>
    </row>
    <row r="238" spans="1:8" s="1" customFormat="1" ht="22.5" hidden="1" customHeight="1" x14ac:dyDescent="0.25">
      <c r="A238" s="61" t="s">
        <v>133</v>
      </c>
      <c r="B238" s="2" t="s">
        <v>126</v>
      </c>
      <c r="C238" s="26" t="s">
        <v>134</v>
      </c>
      <c r="D238" s="26"/>
      <c r="E238" s="38"/>
      <c r="F238" s="30">
        <f>F239</f>
        <v>0</v>
      </c>
      <c r="G238" s="30">
        <f t="shared" si="87"/>
        <v>0</v>
      </c>
      <c r="H238" s="30">
        <f t="shared" si="87"/>
        <v>0</v>
      </c>
    </row>
    <row r="239" spans="1:8" s="1" customFormat="1" ht="26.25" hidden="1" customHeight="1" x14ac:dyDescent="0.25">
      <c r="A239" s="57" t="s">
        <v>125</v>
      </c>
      <c r="B239" s="2" t="s">
        <v>126</v>
      </c>
      <c r="C239" s="26" t="s">
        <v>66</v>
      </c>
      <c r="D239" s="26" t="s">
        <v>12</v>
      </c>
      <c r="E239" s="26" t="s">
        <v>25</v>
      </c>
      <c r="F239" s="27">
        <v>0</v>
      </c>
      <c r="G239" s="30">
        <v>0</v>
      </c>
      <c r="H239" s="27">
        <v>0</v>
      </c>
    </row>
    <row r="240" spans="1:8" s="1" customFormat="1" ht="36" hidden="1" customHeight="1" x14ac:dyDescent="0.25">
      <c r="A240" s="65" t="s">
        <v>163</v>
      </c>
      <c r="B240" s="20" t="s">
        <v>164</v>
      </c>
      <c r="C240" s="19"/>
      <c r="D240" s="20"/>
      <c r="E240" s="20"/>
      <c r="F240" s="27">
        <f>F241</f>
        <v>0</v>
      </c>
      <c r="G240" s="27">
        <f t="shared" ref="G240:H242" si="88">G241</f>
        <v>0</v>
      </c>
      <c r="H240" s="27">
        <f t="shared" si="88"/>
        <v>0</v>
      </c>
    </row>
    <row r="241" spans="1:8" s="1" customFormat="1" ht="36.75" hidden="1" customHeight="1" x14ac:dyDescent="0.25">
      <c r="A241" s="64" t="s">
        <v>42</v>
      </c>
      <c r="B241" s="20" t="s">
        <v>164</v>
      </c>
      <c r="C241" s="26" t="s">
        <v>10</v>
      </c>
      <c r="D241" s="26"/>
      <c r="E241" s="38"/>
      <c r="F241" s="30">
        <f>F242</f>
        <v>0</v>
      </c>
      <c r="G241" s="30">
        <f t="shared" si="88"/>
        <v>0</v>
      </c>
      <c r="H241" s="30">
        <f t="shared" si="88"/>
        <v>0</v>
      </c>
    </row>
    <row r="242" spans="1:8" s="1" customFormat="1" ht="35.25" hidden="1" customHeight="1" x14ac:dyDescent="0.25">
      <c r="A242" s="79" t="s">
        <v>43</v>
      </c>
      <c r="B242" s="20" t="s">
        <v>164</v>
      </c>
      <c r="C242" s="26" t="s">
        <v>66</v>
      </c>
      <c r="D242" s="26"/>
      <c r="E242" s="38"/>
      <c r="F242" s="30">
        <f>F243</f>
        <v>0</v>
      </c>
      <c r="G242" s="30">
        <f t="shared" si="88"/>
        <v>0</v>
      </c>
      <c r="H242" s="30">
        <f t="shared" si="88"/>
        <v>0</v>
      </c>
    </row>
    <row r="243" spans="1:8" s="1" customFormat="1" ht="30" hidden="1" customHeight="1" x14ac:dyDescent="0.25">
      <c r="A243" s="32" t="s">
        <v>29</v>
      </c>
      <c r="B243" s="20" t="s">
        <v>164</v>
      </c>
      <c r="C243" s="26" t="s">
        <v>66</v>
      </c>
      <c r="D243" s="26" t="s">
        <v>22</v>
      </c>
      <c r="E243" s="26" t="s">
        <v>17</v>
      </c>
      <c r="F243" s="30">
        <v>0</v>
      </c>
      <c r="G243" s="30">
        <v>0</v>
      </c>
      <c r="H243" s="27">
        <v>0</v>
      </c>
    </row>
    <row r="244" spans="1:8" s="1" customFormat="1" ht="32.25" customHeight="1" x14ac:dyDescent="0.25">
      <c r="A244" s="64" t="s">
        <v>122</v>
      </c>
      <c r="B244" s="2" t="s">
        <v>123</v>
      </c>
      <c r="C244" s="26"/>
      <c r="D244" s="26"/>
      <c r="E244" s="38"/>
      <c r="F244" s="30">
        <f>F245</f>
        <v>8.1440799999999918</v>
      </c>
      <c r="G244" s="30">
        <f t="shared" ref="G244:H246" si="89">G245</f>
        <v>0</v>
      </c>
      <c r="H244" s="30">
        <f t="shared" si="89"/>
        <v>1054.49613</v>
      </c>
    </row>
    <row r="245" spans="1:8" s="1" customFormat="1" ht="28.5" customHeight="1" x14ac:dyDescent="0.25">
      <c r="A245" s="64" t="s">
        <v>42</v>
      </c>
      <c r="B245" s="2" t="s">
        <v>123</v>
      </c>
      <c r="C245" s="26" t="s">
        <v>10</v>
      </c>
      <c r="D245" s="26"/>
      <c r="E245" s="38"/>
      <c r="F245" s="30">
        <f>F246</f>
        <v>8.1440799999999918</v>
      </c>
      <c r="G245" s="30">
        <f t="shared" si="89"/>
        <v>0</v>
      </c>
      <c r="H245" s="30">
        <f t="shared" si="89"/>
        <v>1054.49613</v>
      </c>
    </row>
    <row r="246" spans="1:8" s="1" customFormat="1" ht="33" customHeight="1" x14ac:dyDescent="0.25">
      <c r="A246" s="79" t="s">
        <v>43</v>
      </c>
      <c r="B246" s="2" t="s">
        <v>123</v>
      </c>
      <c r="C246" s="26" t="s">
        <v>66</v>
      </c>
      <c r="D246" s="26"/>
      <c r="E246" s="38"/>
      <c r="F246" s="30">
        <f>F247</f>
        <v>8.1440799999999918</v>
      </c>
      <c r="G246" s="30">
        <f t="shared" si="89"/>
        <v>0</v>
      </c>
      <c r="H246" s="30">
        <f t="shared" si="89"/>
        <v>1054.49613</v>
      </c>
    </row>
    <row r="247" spans="1:8" s="1" customFormat="1" ht="26.25" customHeight="1" x14ac:dyDescent="0.25">
      <c r="A247" s="32" t="s">
        <v>29</v>
      </c>
      <c r="B247" s="2" t="s">
        <v>123</v>
      </c>
      <c r="C247" s="26" t="s">
        <v>66</v>
      </c>
      <c r="D247" s="26" t="s">
        <v>22</v>
      </c>
      <c r="E247" s="26" t="s">
        <v>17</v>
      </c>
      <c r="F247" s="30">
        <f>153.21818-10-25-25.886-66.6477-17.5404</f>
        <v>8.1440799999999918</v>
      </c>
      <c r="G247" s="30">
        <v>0</v>
      </c>
      <c r="H247" s="30">
        <f>1650-595.50387</f>
        <v>1054.49613</v>
      </c>
    </row>
    <row r="248" spans="1:8" s="1" customFormat="1" ht="34.5" customHeight="1" x14ac:dyDescent="0.25">
      <c r="A248" s="31" t="s">
        <v>99</v>
      </c>
      <c r="B248" s="2" t="s">
        <v>142</v>
      </c>
      <c r="C248" s="26"/>
      <c r="D248" s="26"/>
      <c r="E248" s="26"/>
      <c r="F248" s="30">
        <f>F249</f>
        <v>25.619999999999997</v>
      </c>
      <c r="G248" s="30">
        <f t="shared" ref="G248:H248" si="90">G249</f>
        <v>0</v>
      </c>
      <c r="H248" s="30">
        <f t="shared" si="90"/>
        <v>0</v>
      </c>
    </row>
    <row r="249" spans="1:8" s="1" customFormat="1" ht="34.5" customHeight="1" x14ac:dyDescent="0.25">
      <c r="A249" s="31" t="s">
        <v>9</v>
      </c>
      <c r="B249" s="2" t="s">
        <v>142</v>
      </c>
      <c r="C249" s="26" t="s">
        <v>10</v>
      </c>
      <c r="D249" s="26"/>
      <c r="E249" s="26"/>
      <c r="F249" s="30">
        <f t="shared" ref="F249:G250" si="91">F250</f>
        <v>25.619999999999997</v>
      </c>
      <c r="G249" s="30">
        <f t="shared" si="91"/>
        <v>0</v>
      </c>
      <c r="H249" s="30">
        <f>H250</f>
        <v>0</v>
      </c>
    </row>
    <row r="250" spans="1:8" s="1" customFormat="1" ht="34.5" customHeight="1" x14ac:dyDescent="0.25">
      <c r="A250" s="32" t="s">
        <v>43</v>
      </c>
      <c r="B250" s="2" t="s">
        <v>142</v>
      </c>
      <c r="C250" s="26" t="s">
        <v>66</v>
      </c>
      <c r="D250" s="26"/>
      <c r="E250" s="26"/>
      <c r="F250" s="30">
        <f t="shared" si="91"/>
        <v>25.619999999999997</v>
      </c>
      <c r="G250" s="30">
        <f t="shared" si="91"/>
        <v>0</v>
      </c>
      <c r="H250" s="30">
        <f>H251</f>
        <v>0</v>
      </c>
    </row>
    <row r="251" spans="1:8" s="1" customFormat="1" ht="18.75" customHeight="1" x14ac:dyDescent="0.25">
      <c r="A251" s="32" t="s">
        <v>29</v>
      </c>
      <c r="B251" s="2" t="s">
        <v>142</v>
      </c>
      <c r="C251" s="26" t="s">
        <v>66</v>
      </c>
      <c r="D251" s="26" t="s">
        <v>22</v>
      </c>
      <c r="E251" s="26" t="s">
        <v>17</v>
      </c>
      <c r="F251" s="30">
        <f>39.12-13.5</f>
        <v>25.619999999999997</v>
      </c>
      <c r="G251" s="30">
        <v>0</v>
      </c>
      <c r="H251" s="30">
        <v>0</v>
      </c>
    </row>
    <row r="252" spans="1:8" s="1" customFormat="1" ht="31.5" x14ac:dyDescent="0.25">
      <c r="A252" s="32" t="s">
        <v>100</v>
      </c>
      <c r="B252" s="2" t="s">
        <v>101</v>
      </c>
      <c r="C252" s="26"/>
      <c r="D252" s="26"/>
      <c r="E252" s="26"/>
      <c r="F252" s="30">
        <f>F253+F256</f>
        <v>154.1</v>
      </c>
      <c r="G252" s="30">
        <f>G253+G256</f>
        <v>154.10000000000002</v>
      </c>
      <c r="H252" s="30">
        <f>H253+H256</f>
        <v>159.30000000000001</v>
      </c>
    </row>
    <row r="253" spans="1:8" s="1" customFormat="1" ht="66.75" customHeight="1" x14ac:dyDescent="0.25">
      <c r="A253" s="32" t="s">
        <v>6</v>
      </c>
      <c r="B253" s="2" t="s">
        <v>101</v>
      </c>
      <c r="C253" s="26" t="s">
        <v>7</v>
      </c>
      <c r="D253" s="26"/>
      <c r="E253" s="26"/>
      <c r="F253" s="30">
        <f t="shared" ref="F253:H254" si="92">F254</f>
        <v>132.03899999999999</v>
      </c>
      <c r="G253" s="30">
        <f t="shared" si="92"/>
        <v>128.13900000000001</v>
      </c>
      <c r="H253" s="30">
        <f t="shared" si="92"/>
        <v>128.13900000000001</v>
      </c>
    </row>
    <row r="254" spans="1:8" s="1" customFormat="1" ht="31.5" x14ac:dyDescent="0.25">
      <c r="A254" s="32" t="s">
        <v>64</v>
      </c>
      <c r="B254" s="2" t="s">
        <v>101</v>
      </c>
      <c r="C254" s="26" t="s">
        <v>65</v>
      </c>
      <c r="D254" s="26"/>
      <c r="E254" s="26"/>
      <c r="F254" s="30">
        <f t="shared" si="92"/>
        <v>132.03899999999999</v>
      </c>
      <c r="G254" s="30">
        <f t="shared" si="92"/>
        <v>128.13900000000001</v>
      </c>
      <c r="H254" s="30">
        <f t="shared" si="92"/>
        <v>128.13900000000001</v>
      </c>
    </row>
    <row r="255" spans="1:8" s="1" customFormat="1" ht="15.75" x14ac:dyDescent="0.25">
      <c r="A255" s="32" t="s">
        <v>102</v>
      </c>
      <c r="B255" s="2" t="s">
        <v>101</v>
      </c>
      <c r="C255" s="26" t="s">
        <v>65</v>
      </c>
      <c r="D255" s="26" t="s">
        <v>21</v>
      </c>
      <c r="E255" s="26" t="s">
        <v>17</v>
      </c>
      <c r="F255" s="27">
        <f>127.039+5</f>
        <v>132.03899999999999</v>
      </c>
      <c r="G255" s="27">
        <f>127.039+1.1</f>
        <v>128.13900000000001</v>
      </c>
      <c r="H255" s="27">
        <f>127.039+1.1</f>
        <v>128.13900000000001</v>
      </c>
    </row>
    <row r="256" spans="1:8" s="1" customFormat="1" ht="31.5" x14ac:dyDescent="0.25">
      <c r="A256" s="31" t="s">
        <v>9</v>
      </c>
      <c r="B256" s="2" t="s">
        <v>101</v>
      </c>
      <c r="C256" s="26" t="s">
        <v>10</v>
      </c>
      <c r="D256" s="26"/>
      <c r="E256" s="26"/>
      <c r="F256" s="30">
        <f t="shared" ref="F256:H257" si="93">F257</f>
        <v>22.061</v>
      </c>
      <c r="G256" s="30">
        <f t="shared" si="93"/>
        <v>25.960999999999999</v>
      </c>
      <c r="H256" s="30">
        <f t="shared" si="93"/>
        <v>31.160999999999998</v>
      </c>
    </row>
    <row r="257" spans="1:8" s="1" customFormat="1" ht="32.25" customHeight="1" x14ac:dyDescent="0.25">
      <c r="A257" s="32" t="s">
        <v>43</v>
      </c>
      <c r="B257" s="2" t="s">
        <v>101</v>
      </c>
      <c r="C257" s="26" t="s">
        <v>66</v>
      </c>
      <c r="D257" s="26"/>
      <c r="E257" s="26"/>
      <c r="F257" s="30">
        <f t="shared" si="93"/>
        <v>22.061</v>
      </c>
      <c r="G257" s="30">
        <f t="shared" si="93"/>
        <v>25.960999999999999</v>
      </c>
      <c r="H257" s="30">
        <f t="shared" si="93"/>
        <v>31.160999999999998</v>
      </c>
    </row>
    <row r="258" spans="1:8" s="1" customFormat="1" ht="21.75" customHeight="1" x14ac:dyDescent="0.25">
      <c r="A258" s="32" t="s">
        <v>102</v>
      </c>
      <c r="B258" s="2" t="s">
        <v>101</v>
      </c>
      <c r="C258" s="26" t="s">
        <v>66</v>
      </c>
      <c r="D258" s="26" t="s">
        <v>21</v>
      </c>
      <c r="E258" s="26" t="s">
        <v>17</v>
      </c>
      <c r="F258" s="30">
        <f>22.061</f>
        <v>22.061</v>
      </c>
      <c r="G258" s="30">
        <f>25.961</f>
        <v>25.960999999999999</v>
      </c>
      <c r="H258" s="30">
        <f>25.961+5.2</f>
        <v>31.160999999999998</v>
      </c>
    </row>
    <row r="259" spans="1:8" s="50" customFormat="1" ht="15.75" x14ac:dyDescent="0.25">
      <c r="A259" s="32" t="s">
        <v>149</v>
      </c>
      <c r="B259" s="2" t="s">
        <v>150</v>
      </c>
      <c r="C259" s="13"/>
      <c r="D259" s="11"/>
      <c r="E259" s="11"/>
      <c r="F259" s="27">
        <f>F260</f>
        <v>73.087159999999997</v>
      </c>
      <c r="G259" s="27">
        <f t="shared" ref="G259:H261" si="94">G260</f>
        <v>7.5</v>
      </c>
      <c r="H259" s="27">
        <f t="shared" si="94"/>
        <v>0</v>
      </c>
    </row>
    <row r="260" spans="1:8" s="50" customFormat="1" ht="31.5" x14ac:dyDescent="0.25">
      <c r="A260" s="31" t="s">
        <v>9</v>
      </c>
      <c r="B260" s="2" t="s">
        <v>150</v>
      </c>
      <c r="C260" s="33" t="s">
        <v>10</v>
      </c>
      <c r="D260" s="33"/>
      <c r="E260" s="33"/>
      <c r="F260" s="27">
        <f>F261</f>
        <v>73.087159999999997</v>
      </c>
      <c r="G260" s="27">
        <f t="shared" si="94"/>
        <v>7.5</v>
      </c>
      <c r="H260" s="27">
        <f t="shared" si="94"/>
        <v>0</v>
      </c>
    </row>
    <row r="261" spans="1:8" s="50" customFormat="1" ht="31.5" x14ac:dyDescent="0.25">
      <c r="A261" s="31" t="s">
        <v>105</v>
      </c>
      <c r="B261" s="2" t="s">
        <v>150</v>
      </c>
      <c r="C261" s="33" t="s">
        <v>66</v>
      </c>
      <c r="D261" s="33"/>
      <c r="E261" s="33"/>
      <c r="F261" s="27">
        <f>F262</f>
        <v>73.087159999999997</v>
      </c>
      <c r="G261" s="27">
        <f t="shared" si="94"/>
        <v>7.5</v>
      </c>
      <c r="H261" s="27">
        <f t="shared" si="94"/>
        <v>0</v>
      </c>
    </row>
    <row r="262" spans="1:8" s="50" customFormat="1" ht="15.75" x14ac:dyDescent="0.25">
      <c r="A262" s="64" t="s">
        <v>24</v>
      </c>
      <c r="B262" s="2" t="s">
        <v>150</v>
      </c>
      <c r="C262" s="33" t="s">
        <v>66</v>
      </c>
      <c r="D262" s="33" t="s">
        <v>22</v>
      </c>
      <c r="E262" s="33" t="s">
        <v>12</v>
      </c>
      <c r="F262" s="27">
        <v>73.087159999999997</v>
      </c>
      <c r="G262" s="27">
        <v>7.5</v>
      </c>
      <c r="H262" s="27">
        <v>0</v>
      </c>
    </row>
    <row r="263" spans="1:8" s="1" customFormat="1" ht="35.25" customHeight="1" x14ac:dyDescent="0.25">
      <c r="A263" s="64" t="s">
        <v>103</v>
      </c>
      <c r="B263" s="2" t="s">
        <v>104</v>
      </c>
      <c r="C263" s="33"/>
      <c r="D263" s="33"/>
      <c r="E263" s="33"/>
      <c r="F263" s="30">
        <f t="shared" ref="F263:H265" si="95">F264</f>
        <v>114.57</v>
      </c>
      <c r="G263" s="30">
        <f t="shared" si="95"/>
        <v>114.57</v>
      </c>
      <c r="H263" s="30">
        <f>H264</f>
        <v>114.57</v>
      </c>
    </row>
    <row r="264" spans="1:8" s="1" customFormat="1" ht="37.5" customHeight="1" x14ac:dyDescent="0.25">
      <c r="A264" s="31" t="s">
        <v>9</v>
      </c>
      <c r="B264" s="2" t="s">
        <v>104</v>
      </c>
      <c r="C264" s="33" t="s">
        <v>10</v>
      </c>
      <c r="D264" s="33"/>
      <c r="E264" s="33"/>
      <c r="F264" s="34">
        <f t="shared" si="95"/>
        <v>114.57</v>
      </c>
      <c r="G264" s="34">
        <f t="shared" si="95"/>
        <v>114.57</v>
      </c>
      <c r="H264" s="34">
        <f>H265</f>
        <v>114.57</v>
      </c>
    </row>
    <row r="265" spans="1:8" s="1" customFormat="1" ht="31.5" x14ac:dyDescent="0.25">
      <c r="A265" s="31" t="s">
        <v>105</v>
      </c>
      <c r="B265" s="2" t="s">
        <v>104</v>
      </c>
      <c r="C265" s="33" t="s">
        <v>66</v>
      </c>
      <c r="D265" s="33"/>
      <c r="E265" s="33"/>
      <c r="F265" s="34">
        <f>F266</f>
        <v>114.57</v>
      </c>
      <c r="G265" s="34">
        <f t="shared" si="95"/>
        <v>114.57</v>
      </c>
      <c r="H265" s="34">
        <f t="shared" si="95"/>
        <v>114.57</v>
      </c>
    </row>
    <row r="266" spans="1:8" s="1" customFormat="1" ht="19.5" customHeight="1" x14ac:dyDescent="0.25">
      <c r="A266" s="64" t="s">
        <v>24</v>
      </c>
      <c r="B266" s="2" t="s">
        <v>104</v>
      </c>
      <c r="C266" s="33" t="s">
        <v>66</v>
      </c>
      <c r="D266" s="33" t="s">
        <v>22</v>
      </c>
      <c r="E266" s="33" t="s">
        <v>12</v>
      </c>
      <c r="F266" s="34">
        <v>114.57</v>
      </c>
      <c r="G266" s="34">
        <v>114.57</v>
      </c>
      <c r="H266" s="34">
        <v>114.57</v>
      </c>
    </row>
    <row r="267" spans="1:8" s="1" customFormat="1" ht="47.25" x14ac:dyDescent="0.25">
      <c r="A267" s="64" t="s">
        <v>159</v>
      </c>
      <c r="B267" s="20" t="s">
        <v>160</v>
      </c>
      <c r="C267" s="38"/>
      <c r="D267" s="38"/>
      <c r="E267" s="26"/>
      <c r="F267" s="30">
        <f>F268</f>
        <v>0</v>
      </c>
      <c r="G267" s="30">
        <f t="shared" ref="G267:H269" si="96">G268</f>
        <v>0</v>
      </c>
      <c r="H267" s="30">
        <f t="shared" si="96"/>
        <v>296.5</v>
      </c>
    </row>
    <row r="268" spans="1:8" ht="31.5" x14ac:dyDescent="0.25">
      <c r="A268" s="64" t="s">
        <v>42</v>
      </c>
      <c r="B268" s="20" t="s">
        <v>160</v>
      </c>
      <c r="C268" s="33" t="s">
        <v>10</v>
      </c>
      <c r="D268" s="67"/>
      <c r="E268" s="67"/>
      <c r="F268" s="34">
        <f>F269</f>
        <v>0</v>
      </c>
      <c r="G268" s="34">
        <f t="shared" si="96"/>
        <v>0</v>
      </c>
      <c r="H268" s="34">
        <f t="shared" si="96"/>
        <v>296.5</v>
      </c>
    </row>
    <row r="269" spans="1:8" ht="31.5" x14ac:dyDescent="0.25">
      <c r="A269" s="31" t="s">
        <v>43</v>
      </c>
      <c r="B269" s="20" t="s">
        <v>160</v>
      </c>
      <c r="C269" s="33" t="s">
        <v>66</v>
      </c>
      <c r="D269" s="67"/>
      <c r="E269" s="67"/>
      <c r="F269" s="34">
        <f>F270</f>
        <v>0</v>
      </c>
      <c r="G269" s="34">
        <f t="shared" si="96"/>
        <v>0</v>
      </c>
      <c r="H269" s="34">
        <f t="shared" si="96"/>
        <v>296.5</v>
      </c>
    </row>
    <row r="270" spans="1:8" ht="47.25" x14ac:dyDescent="0.25">
      <c r="A270" s="64" t="s">
        <v>44</v>
      </c>
      <c r="B270" s="20" t="s">
        <v>160</v>
      </c>
      <c r="C270" s="33" t="s">
        <v>66</v>
      </c>
      <c r="D270" s="33" t="s">
        <v>17</v>
      </c>
      <c r="E270" s="33" t="s">
        <v>117</v>
      </c>
      <c r="F270" s="34">
        <v>0</v>
      </c>
      <c r="G270" s="34">
        <v>0</v>
      </c>
      <c r="H270" s="34">
        <v>296.5</v>
      </c>
    </row>
    <row r="271" spans="1:8" ht="31.5" x14ac:dyDescent="0.25">
      <c r="A271" s="64" t="s">
        <v>55</v>
      </c>
      <c r="B271" s="26" t="s">
        <v>170</v>
      </c>
      <c r="C271" s="66"/>
      <c r="D271" s="66"/>
      <c r="E271" s="66"/>
      <c r="F271" s="34">
        <f>F272</f>
        <v>0</v>
      </c>
      <c r="G271" s="34">
        <f t="shared" ref="G271:H273" si="97">G272</f>
        <v>70</v>
      </c>
      <c r="H271" s="34">
        <f t="shared" si="97"/>
        <v>70</v>
      </c>
    </row>
    <row r="272" spans="1:8" ht="31.5" x14ac:dyDescent="0.25">
      <c r="A272" s="64" t="s">
        <v>42</v>
      </c>
      <c r="B272" s="26" t="s">
        <v>170</v>
      </c>
      <c r="C272" s="26" t="s">
        <v>10</v>
      </c>
      <c r="D272" s="26"/>
      <c r="E272" s="26"/>
      <c r="F272" s="34">
        <f>F273</f>
        <v>0</v>
      </c>
      <c r="G272" s="34">
        <f t="shared" si="97"/>
        <v>70</v>
      </c>
      <c r="H272" s="34">
        <f t="shared" si="97"/>
        <v>70</v>
      </c>
    </row>
    <row r="273" spans="1:8" ht="31.5" x14ac:dyDescent="0.25">
      <c r="A273" s="32" t="s">
        <v>43</v>
      </c>
      <c r="B273" s="26" t="s">
        <v>170</v>
      </c>
      <c r="C273" s="26" t="s">
        <v>66</v>
      </c>
      <c r="D273" s="26"/>
      <c r="E273" s="26"/>
      <c r="F273" s="34">
        <f>F274</f>
        <v>0</v>
      </c>
      <c r="G273" s="34">
        <f t="shared" si="97"/>
        <v>70</v>
      </c>
      <c r="H273" s="34">
        <f t="shared" si="97"/>
        <v>70</v>
      </c>
    </row>
    <row r="274" spans="1:8" ht="15.75" x14ac:dyDescent="0.25">
      <c r="A274" s="32" t="s">
        <v>29</v>
      </c>
      <c r="B274" s="26" t="s">
        <v>170</v>
      </c>
      <c r="C274" s="26" t="s">
        <v>66</v>
      </c>
      <c r="D274" s="26" t="s">
        <v>22</v>
      </c>
      <c r="E274" s="26" t="s">
        <v>17</v>
      </c>
      <c r="F274" s="34">
        <v>0</v>
      </c>
      <c r="G274" s="30">
        <v>70</v>
      </c>
      <c r="H274" s="30">
        <v>70</v>
      </c>
    </row>
    <row r="275" spans="1:8" ht="15.75" x14ac:dyDescent="0.25">
      <c r="A275" s="64" t="s">
        <v>46</v>
      </c>
      <c r="B275" s="2" t="s">
        <v>172</v>
      </c>
      <c r="C275" s="66"/>
      <c r="D275" s="66"/>
      <c r="E275" s="66"/>
      <c r="F275" s="34">
        <f>F276</f>
        <v>0</v>
      </c>
      <c r="G275" s="34">
        <f t="shared" ref="G275:H277" si="98">G276</f>
        <v>0</v>
      </c>
      <c r="H275" s="34">
        <f t="shared" si="98"/>
        <v>30</v>
      </c>
    </row>
    <row r="276" spans="1:8" ht="31.5" x14ac:dyDescent="0.25">
      <c r="A276" s="64" t="s">
        <v>42</v>
      </c>
      <c r="B276" s="2" t="s">
        <v>172</v>
      </c>
      <c r="C276" s="26" t="s">
        <v>10</v>
      </c>
      <c r="D276" s="26"/>
      <c r="E276" s="26"/>
      <c r="F276" s="34">
        <f>F277</f>
        <v>0</v>
      </c>
      <c r="G276" s="34">
        <f t="shared" si="98"/>
        <v>0</v>
      </c>
      <c r="H276" s="34">
        <f t="shared" si="98"/>
        <v>30</v>
      </c>
    </row>
    <row r="277" spans="1:8" ht="31.5" x14ac:dyDescent="0.25">
      <c r="A277" s="79" t="s">
        <v>43</v>
      </c>
      <c r="B277" s="2" t="s">
        <v>172</v>
      </c>
      <c r="C277" s="26" t="s">
        <v>66</v>
      </c>
      <c r="D277" s="26"/>
      <c r="E277" s="26"/>
      <c r="F277" s="34">
        <f>F278</f>
        <v>0</v>
      </c>
      <c r="G277" s="34">
        <f t="shared" si="98"/>
        <v>0</v>
      </c>
      <c r="H277" s="34">
        <f t="shared" si="98"/>
        <v>30</v>
      </c>
    </row>
    <row r="278" spans="1:8" ht="15.75" x14ac:dyDescent="0.25">
      <c r="A278" s="32" t="s">
        <v>171</v>
      </c>
      <c r="B278" s="2" t="s">
        <v>172</v>
      </c>
      <c r="C278" s="26" t="s">
        <v>66</v>
      </c>
      <c r="D278" s="26" t="s">
        <v>25</v>
      </c>
      <c r="E278" s="26" t="s">
        <v>25</v>
      </c>
      <c r="F278" s="34">
        <v>0</v>
      </c>
      <c r="G278" s="34">
        <v>0</v>
      </c>
      <c r="H278" s="34">
        <v>30</v>
      </c>
    </row>
    <row r="279" spans="1:8" ht="31.5" x14ac:dyDescent="0.25">
      <c r="A279" s="64" t="s">
        <v>48</v>
      </c>
      <c r="B279" s="2" t="s">
        <v>174</v>
      </c>
      <c r="C279" s="66"/>
      <c r="D279" s="66"/>
      <c r="E279" s="66"/>
      <c r="F279" s="34">
        <f>F280</f>
        <v>0</v>
      </c>
      <c r="G279" s="34">
        <f t="shared" ref="G279:H281" si="99">G280</f>
        <v>0</v>
      </c>
      <c r="H279" s="34">
        <f t="shared" si="99"/>
        <v>20</v>
      </c>
    </row>
    <row r="280" spans="1:8" ht="31.5" x14ac:dyDescent="0.25">
      <c r="A280" s="64" t="s">
        <v>42</v>
      </c>
      <c r="B280" s="2" t="s">
        <v>174</v>
      </c>
      <c r="C280" s="26" t="s">
        <v>10</v>
      </c>
      <c r="D280" s="26"/>
      <c r="E280" s="26"/>
      <c r="F280" s="34">
        <f>F281</f>
        <v>0</v>
      </c>
      <c r="G280" s="34">
        <f t="shared" si="99"/>
        <v>0</v>
      </c>
      <c r="H280" s="34">
        <f t="shared" si="99"/>
        <v>20</v>
      </c>
    </row>
    <row r="281" spans="1:8" ht="31.5" x14ac:dyDescent="0.25">
      <c r="A281" s="79" t="s">
        <v>43</v>
      </c>
      <c r="B281" s="2" t="s">
        <v>174</v>
      </c>
      <c r="C281" s="26" t="s">
        <v>66</v>
      </c>
      <c r="D281" s="26"/>
      <c r="E281" s="26"/>
      <c r="F281" s="34">
        <f>F282</f>
        <v>0</v>
      </c>
      <c r="G281" s="34">
        <f t="shared" si="99"/>
        <v>0</v>
      </c>
      <c r="H281" s="34">
        <f t="shared" si="99"/>
        <v>20</v>
      </c>
    </row>
    <row r="282" spans="1:8" ht="15.75" x14ac:dyDescent="0.25">
      <c r="A282" s="32" t="s">
        <v>173</v>
      </c>
      <c r="B282" s="2" t="s">
        <v>174</v>
      </c>
      <c r="C282" s="26" t="s">
        <v>66</v>
      </c>
      <c r="D282" s="26" t="s">
        <v>28</v>
      </c>
      <c r="E282" s="26" t="s">
        <v>12</v>
      </c>
      <c r="F282" s="34">
        <v>0</v>
      </c>
      <c r="G282" s="34">
        <v>0</v>
      </c>
      <c r="H282" s="34">
        <v>20</v>
      </c>
    </row>
    <row r="283" spans="1:8" ht="15.75" x14ac:dyDescent="0.25">
      <c r="A283" s="68"/>
      <c r="B283" s="66"/>
      <c r="C283" s="66"/>
      <c r="D283" s="66"/>
      <c r="E283" s="66"/>
      <c r="F283" s="34"/>
      <c r="G283" s="34"/>
      <c r="H283" s="34"/>
    </row>
  </sheetData>
  <autoFilter ref="A12:H267"/>
  <mergeCells count="10">
    <mergeCell ref="G1:J3"/>
    <mergeCell ref="A7:H7"/>
    <mergeCell ref="F10:H10"/>
    <mergeCell ref="A10:A11"/>
    <mergeCell ref="B10:B11"/>
    <mergeCell ref="C10:C11"/>
    <mergeCell ref="D10:D11"/>
    <mergeCell ref="E10:E11"/>
    <mergeCell ref="A8:H8"/>
    <mergeCell ref="G4:J6"/>
  </mergeCells>
  <pageMargins left="0.7" right="0.7" top="0.75" bottom="0.75" header="0.3" footer="0.3"/>
  <pageSetup paperSize="9" scale="50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2022-07-20T13:08:04Z</cp:lastPrinted>
  <dcterms:created xsi:type="dcterms:W3CDTF">2017-10-11T12:40:42Z</dcterms:created>
  <dcterms:modified xsi:type="dcterms:W3CDTF">2022-11-10T12:41:25Z</dcterms:modified>
</cp:coreProperties>
</file>