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2016 РАБОЧИЙ СТОЛ\УТОЧНЕНИЕ БЮДЖЕТА\ноябрь 2019\"/>
    </mc:Choice>
  </mc:AlternateContent>
  <bookViews>
    <workbookView xWindow="0" yWindow="0" windowWidth="21945" windowHeight="8400"/>
  </bookViews>
  <sheets>
    <sheet name="2019" sheetId="1" r:id="rId1"/>
  </sheets>
  <definedNames>
    <definedName name="_xlnm._FilterDatabase" localSheetId="0" hidden="1">'2019'!$A$12:$H$228</definedName>
    <definedName name="_xlnm.Print_Titles" localSheetId="0">'2019'!$12:$12</definedName>
  </definedNames>
  <calcPr calcId="152511"/>
</workbook>
</file>

<file path=xl/calcChain.xml><?xml version="1.0" encoding="utf-8"?>
<calcChain xmlns="http://schemas.openxmlformats.org/spreadsheetml/2006/main">
  <c r="H193" i="1" l="1"/>
  <c r="F133" i="1" l="1"/>
  <c r="F130" i="1"/>
  <c r="H222" i="1" l="1"/>
  <c r="G222" i="1"/>
  <c r="H221" i="1"/>
  <c r="G221" i="1"/>
  <c r="H220" i="1"/>
  <c r="G220" i="1"/>
  <c r="F221" i="1"/>
  <c r="F220" i="1" s="1"/>
  <c r="F222" i="1"/>
  <c r="F227" i="1"/>
  <c r="F212" i="1"/>
  <c r="F215" i="1"/>
  <c r="H203" i="1"/>
  <c r="G203" i="1"/>
  <c r="H202" i="1"/>
  <c r="G202" i="1"/>
  <c r="H201" i="1"/>
  <c r="G201" i="1"/>
  <c r="F203" i="1"/>
  <c r="F202" i="1" s="1"/>
  <c r="F201" i="1" s="1"/>
  <c r="F200" i="1"/>
  <c r="F193" i="1"/>
  <c r="F189" i="1"/>
  <c r="F177" i="1"/>
  <c r="F160" i="1"/>
  <c r="F141" i="1"/>
  <c r="F140" i="1" s="1"/>
  <c r="F139" i="1" s="1"/>
  <c r="F80" i="1"/>
  <c r="F32" i="1"/>
  <c r="G173" i="1" l="1"/>
  <c r="G207" i="1" l="1"/>
  <c r="G206" i="1"/>
  <c r="G205" i="1" s="1"/>
  <c r="H208" i="1"/>
  <c r="H207" i="1" s="1"/>
  <c r="H206" i="1" s="1"/>
  <c r="H205" i="1" s="1"/>
  <c r="H200" i="1"/>
  <c r="H133" i="1"/>
  <c r="H108" i="1"/>
  <c r="H73" i="1"/>
  <c r="H173" i="1" l="1"/>
  <c r="H72" i="1"/>
  <c r="G72" i="1"/>
  <c r="H71" i="1"/>
  <c r="G71" i="1"/>
  <c r="H70" i="1"/>
  <c r="G70" i="1"/>
  <c r="H69" i="1"/>
  <c r="H63" i="1" s="1"/>
  <c r="G69" i="1"/>
  <c r="G63" i="1" s="1"/>
  <c r="F57" i="1" l="1"/>
  <c r="F167" i="1" l="1"/>
  <c r="F115" i="1"/>
  <c r="H104" i="1"/>
  <c r="G104" i="1"/>
  <c r="H103" i="1"/>
  <c r="G103" i="1"/>
  <c r="H107" i="1"/>
  <c r="G107" i="1"/>
  <c r="H106" i="1"/>
  <c r="H102" i="1" s="1"/>
  <c r="H101" i="1" s="1"/>
  <c r="H100" i="1" s="1"/>
  <c r="G106" i="1"/>
  <c r="G102" i="1" s="1"/>
  <c r="G101" i="1" s="1"/>
  <c r="G100" i="1" s="1"/>
  <c r="F108" i="1"/>
  <c r="F107" i="1" s="1"/>
  <c r="F106" i="1" s="1"/>
  <c r="F105" i="1"/>
  <c r="F104" i="1" s="1"/>
  <c r="F103" i="1" s="1"/>
  <c r="F73" i="1"/>
  <c r="F72" i="1" s="1"/>
  <c r="F71" i="1" s="1"/>
  <c r="F70" i="1" s="1"/>
  <c r="F69" i="1" s="1"/>
  <c r="F63" i="1" s="1"/>
  <c r="F61" i="1"/>
  <c r="F102" i="1" l="1"/>
  <c r="F101" i="1" s="1"/>
  <c r="F100" i="1" s="1"/>
  <c r="F208" i="1" l="1"/>
  <c r="F207" i="1" l="1"/>
  <c r="F206" i="1" s="1"/>
  <c r="F205" i="1" s="1"/>
  <c r="F173" i="1"/>
  <c r="H195" i="1"/>
  <c r="G195" i="1"/>
  <c r="H194" i="1"/>
  <c r="G194" i="1"/>
  <c r="F38" i="1" l="1"/>
  <c r="F218" i="1" l="1"/>
  <c r="F217" i="1" s="1"/>
  <c r="F216" i="1" s="1"/>
  <c r="H217" i="1"/>
  <c r="H216" i="1" s="1"/>
  <c r="G217" i="1"/>
  <c r="G216" i="1" s="1"/>
  <c r="H51" i="1" l="1"/>
  <c r="H50" i="1" s="1"/>
  <c r="G52" i="1"/>
  <c r="G51" i="1" s="1"/>
  <c r="G50" i="1" s="1"/>
  <c r="F52" i="1"/>
  <c r="F51" i="1" s="1"/>
  <c r="F50" i="1" s="1"/>
  <c r="H91" i="1"/>
  <c r="G91" i="1"/>
  <c r="H90" i="1"/>
  <c r="G90" i="1"/>
  <c r="F91" i="1"/>
  <c r="F90" i="1" s="1"/>
  <c r="F89" i="1"/>
  <c r="F195" i="1" l="1"/>
  <c r="F194" i="1" s="1"/>
  <c r="F122" i="1" l="1"/>
  <c r="F154" i="1" l="1"/>
  <c r="H115" i="1" l="1"/>
  <c r="G115" i="1"/>
  <c r="H60" i="1" l="1"/>
  <c r="G60" i="1"/>
  <c r="H59" i="1"/>
  <c r="H58" i="1" s="1"/>
  <c r="G59" i="1"/>
  <c r="G58" i="1" s="1"/>
  <c r="F60" i="1"/>
  <c r="G130" i="1" l="1"/>
  <c r="H57" i="1" l="1"/>
  <c r="G57" i="1"/>
  <c r="F137" i="1" l="1"/>
  <c r="H188" i="1"/>
  <c r="H187" i="1" s="1"/>
  <c r="H186" i="1" s="1"/>
  <c r="G188" i="1"/>
  <c r="G187" i="1" s="1"/>
  <c r="G186" i="1" s="1"/>
  <c r="F188" i="1"/>
  <c r="F187" i="1" s="1"/>
  <c r="F186" i="1" s="1"/>
  <c r="H192" i="1"/>
  <c r="H191" i="1" s="1"/>
  <c r="H190" i="1" s="1"/>
  <c r="G192" i="1"/>
  <c r="G191" i="1" s="1"/>
  <c r="G190" i="1" s="1"/>
  <c r="F192" i="1"/>
  <c r="F191" i="1" s="1"/>
  <c r="F190" i="1" s="1"/>
  <c r="H169" i="1"/>
  <c r="H168" i="1" s="1"/>
  <c r="G169" i="1"/>
  <c r="G168" i="1" s="1"/>
  <c r="H130" i="1"/>
  <c r="H121" i="1"/>
  <c r="H119" i="1" s="1"/>
  <c r="H118" i="1" s="1"/>
  <c r="G121" i="1"/>
  <c r="G119" i="1" s="1"/>
  <c r="F121" i="1"/>
  <c r="F119" i="1" s="1"/>
  <c r="H31" i="1"/>
  <c r="H30" i="1" s="1"/>
  <c r="H29" i="1" s="1"/>
  <c r="H28" i="1" s="1"/>
  <c r="H27" i="1" s="1"/>
  <c r="H26" i="1" s="1"/>
  <c r="G31" i="1"/>
  <c r="G30" i="1" s="1"/>
  <c r="G29" i="1" s="1"/>
  <c r="G28" i="1" s="1"/>
  <c r="G27" i="1" s="1"/>
  <c r="G26" i="1" s="1"/>
  <c r="F31" i="1"/>
  <c r="F30" i="1" s="1"/>
  <c r="F29" i="1" s="1"/>
  <c r="F28" i="1" s="1"/>
  <c r="F27" i="1" s="1"/>
  <c r="F26" i="1" s="1"/>
  <c r="H114" i="1"/>
  <c r="G114" i="1"/>
  <c r="G113" i="1" s="1"/>
  <c r="G112" i="1" s="1"/>
  <c r="G111" i="1" s="1"/>
  <c r="G110" i="1" s="1"/>
  <c r="H113" i="1"/>
  <c r="H112" i="1" s="1"/>
  <c r="H111" i="1" s="1"/>
  <c r="H110" i="1" s="1"/>
  <c r="F114" i="1"/>
  <c r="F113" i="1" s="1"/>
  <c r="F112" i="1" s="1"/>
  <c r="F111" i="1" s="1"/>
  <c r="F110" i="1" s="1"/>
  <c r="G80" i="1"/>
  <c r="H117" i="1" l="1"/>
  <c r="H116" i="1" s="1"/>
  <c r="F118" i="1"/>
  <c r="F117" i="1" s="1"/>
  <c r="G118" i="1"/>
  <c r="F129" i="1"/>
  <c r="F128" i="1" s="1"/>
  <c r="G129" i="1"/>
  <c r="G128" i="1" s="1"/>
  <c r="H129" i="1"/>
  <c r="H128" i="1" s="1"/>
  <c r="H127" i="1" s="1"/>
  <c r="F132" i="1"/>
  <c r="F131" i="1" s="1"/>
  <c r="G132" i="1"/>
  <c r="G131" i="1" s="1"/>
  <c r="H132" i="1"/>
  <c r="H131" i="1" s="1"/>
  <c r="F136" i="1"/>
  <c r="F135" i="1" s="1"/>
  <c r="G136" i="1"/>
  <c r="G135" i="1" s="1"/>
  <c r="H136" i="1"/>
  <c r="H135" i="1" s="1"/>
  <c r="F145" i="1"/>
  <c r="F144" i="1" s="1"/>
  <c r="F143" i="1" s="1"/>
  <c r="G145" i="1"/>
  <c r="G144" i="1" s="1"/>
  <c r="G143" i="1" s="1"/>
  <c r="H145" i="1"/>
  <c r="H144" i="1" s="1"/>
  <c r="H143" i="1" s="1"/>
  <c r="F149" i="1"/>
  <c r="F148" i="1" s="1"/>
  <c r="F147" i="1" s="1"/>
  <c r="G149" i="1"/>
  <c r="G148" i="1" s="1"/>
  <c r="G147" i="1" s="1"/>
  <c r="H149" i="1"/>
  <c r="H148" i="1" s="1"/>
  <c r="H147" i="1" s="1"/>
  <c r="F153" i="1"/>
  <c r="F152" i="1" s="1"/>
  <c r="F151" i="1" s="1"/>
  <c r="G153" i="1"/>
  <c r="G152" i="1" s="1"/>
  <c r="G151" i="1" s="1"/>
  <c r="H153" i="1"/>
  <c r="H152" i="1" s="1"/>
  <c r="H151" i="1" s="1"/>
  <c r="G157" i="1"/>
  <c r="F166" i="1"/>
  <c r="F165" i="1" s="1"/>
  <c r="G166" i="1"/>
  <c r="G165" i="1" s="1"/>
  <c r="G164" i="1" s="1"/>
  <c r="G163" i="1" s="1"/>
  <c r="G162" i="1" s="1"/>
  <c r="G161" i="1" s="1"/>
  <c r="H166" i="1"/>
  <c r="H165" i="1" s="1"/>
  <c r="H164" i="1" s="1"/>
  <c r="H163" i="1" s="1"/>
  <c r="H162" i="1" s="1"/>
  <c r="H161" i="1" s="1"/>
  <c r="F169" i="1"/>
  <c r="F168" i="1" s="1"/>
  <c r="F176" i="1"/>
  <c r="F175" i="1" s="1"/>
  <c r="F174" i="1" s="1"/>
  <c r="G176" i="1"/>
  <c r="G175" i="1" s="1"/>
  <c r="G174" i="1" s="1"/>
  <c r="H176" i="1"/>
  <c r="H175" i="1" s="1"/>
  <c r="H174" i="1" s="1"/>
  <c r="F180" i="1"/>
  <c r="F179" i="1" s="1"/>
  <c r="F178" i="1" s="1"/>
  <c r="G180" i="1"/>
  <c r="G179" i="1" s="1"/>
  <c r="G178" i="1" s="1"/>
  <c r="H180" i="1"/>
  <c r="H179" i="1" s="1"/>
  <c r="H178" i="1" s="1"/>
  <c r="F184" i="1"/>
  <c r="F183" i="1" s="1"/>
  <c r="F182" i="1" s="1"/>
  <c r="G184" i="1"/>
  <c r="G183" i="1" s="1"/>
  <c r="G182" i="1" s="1"/>
  <c r="H184" i="1"/>
  <c r="H183" i="1" s="1"/>
  <c r="H182" i="1" s="1"/>
  <c r="F199" i="1"/>
  <c r="F198" i="1" s="1"/>
  <c r="F197" i="1" s="1"/>
  <c r="G199" i="1"/>
  <c r="G198" i="1" s="1"/>
  <c r="G197" i="1" s="1"/>
  <c r="H199" i="1"/>
  <c r="H198" i="1" s="1"/>
  <c r="H197" i="1" s="1"/>
  <c r="F211" i="1"/>
  <c r="F210" i="1" s="1"/>
  <c r="G211" i="1"/>
  <c r="G210" i="1" s="1"/>
  <c r="H211" i="1"/>
  <c r="H210" i="1" s="1"/>
  <c r="F214" i="1"/>
  <c r="F213" i="1" s="1"/>
  <c r="G214" i="1"/>
  <c r="G213" i="1" s="1"/>
  <c r="H214" i="1"/>
  <c r="H213" i="1" s="1"/>
  <c r="F226" i="1"/>
  <c r="F225" i="1" s="1"/>
  <c r="F224" i="1" s="1"/>
  <c r="G226" i="1"/>
  <c r="G225" i="1" s="1"/>
  <c r="G224" i="1" s="1"/>
  <c r="H226" i="1"/>
  <c r="H225" i="1" s="1"/>
  <c r="H224" i="1" s="1"/>
  <c r="F134" i="1" l="1"/>
  <c r="G127" i="1"/>
  <c r="G117" i="1"/>
  <c r="G116" i="1" s="1"/>
  <c r="F116" i="1"/>
  <c r="F127" i="1"/>
  <c r="F126" i="1" s="1"/>
  <c r="G159" i="1"/>
  <c r="G158" i="1" s="1"/>
  <c r="H209" i="1"/>
  <c r="H172" i="1" s="1"/>
  <c r="H171" i="1" s="1"/>
  <c r="G209" i="1"/>
  <c r="F164" i="1"/>
  <c r="F163" i="1" s="1"/>
  <c r="F162" i="1" s="1"/>
  <c r="F161" i="1" s="1"/>
  <c r="G172" i="1"/>
  <c r="G171" i="1" s="1"/>
  <c r="H157" i="1"/>
  <c r="H159" i="1"/>
  <c r="H158" i="1" s="1"/>
  <c r="F157" i="1"/>
  <c r="F159" i="1"/>
  <c r="F158" i="1" s="1"/>
  <c r="G156" i="1"/>
  <c r="G155" i="1"/>
  <c r="F209" i="1"/>
  <c r="F172" i="1" s="1"/>
  <c r="F171" i="1" s="1"/>
  <c r="G134" i="1"/>
  <c r="H134" i="1"/>
  <c r="H126" i="1" l="1"/>
  <c r="H125" i="1" s="1"/>
  <c r="F125" i="1"/>
  <c r="F155" i="1"/>
  <c r="F156" i="1"/>
  <c r="H155" i="1"/>
  <c r="H156" i="1"/>
  <c r="G126" i="1"/>
  <c r="G125" i="1" s="1"/>
  <c r="G124" i="1" s="1"/>
  <c r="G123" i="1" s="1"/>
  <c r="H98" i="1"/>
  <c r="H97" i="1" s="1"/>
  <c r="H96" i="1" s="1"/>
  <c r="G98" i="1"/>
  <c r="G97" i="1" s="1"/>
  <c r="G96" i="1" s="1"/>
  <c r="F98" i="1"/>
  <c r="F97" i="1" s="1"/>
  <c r="F96" i="1" s="1"/>
  <c r="H94" i="1"/>
  <c r="H93" i="1" s="1"/>
  <c r="H89" i="1" s="1"/>
  <c r="H88" i="1" s="1"/>
  <c r="G94" i="1"/>
  <c r="F94" i="1"/>
  <c r="F93" i="1" s="1"/>
  <c r="F88" i="1" s="1"/>
  <c r="H85" i="1"/>
  <c r="H84" i="1" s="1"/>
  <c r="H83" i="1" s="1"/>
  <c r="H82" i="1" s="1"/>
  <c r="H81" i="1" s="1"/>
  <c r="G85" i="1"/>
  <c r="G84" i="1" s="1"/>
  <c r="G83" i="1" s="1"/>
  <c r="G82" i="1" s="1"/>
  <c r="G81" i="1" s="1"/>
  <c r="F85" i="1"/>
  <c r="F84" i="1" s="1"/>
  <c r="F83" i="1" s="1"/>
  <c r="F82" i="1" s="1"/>
  <c r="F81" i="1" s="1"/>
  <c r="H79" i="1"/>
  <c r="H78" i="1" s="1"/>
  <c r="H77" i="1" s="1"/>
  <c r="H76" i="1" s="1"/>
  <c r="H75" i="1" s="1"/>
  <c r="G79" i="1"/>
  <c r="G78" i="1" s="1"/>
  <c r="G77" i="1" s="1"/>
  <c r="G76" i="1" s="1"/>
  <c r="G75" i="1" s="1"/>
  <c r="F79" i="1"/>
  <c r="F78" i="1" s="1"/>
  <c r="F77" i="1" s="1"/>
  <c r="F76" i="1" s="1"/>
  <c r="F75" i="1" s="1"/>
  <c r="H48" i="1"/>
  <c r="H47" i="1" s="1"/>
  <c r="H46" i="1" s="1"/>
  <c r="G48" i="1"/>
  <c r="G47" i="1" s="1"/>
  <c r="G46" i="1" s="1"/>
  <c r="F48" i="1"/>
  <c r="F47" i="1" s="1"/>
  <c r="F46" i="1" s="1"/>
  <c r="H56" i="1"/>
  <c r="G56" i="1"/>
  <c r="G55" i="1" s="1"/>
  <c r="G54" i="1" s="1"/>
  <c r="H55" i="1"/>
  <c r="H54" i="1" s="1"/>
  <c r="F56" i="1"/>
  <c r="F55" i="1" s="1"/>
  <c r="F54" i="1" s="1"/>
  <c r="G66" i="1"/>
  <c r="G65" i="1" s="1"/>
  <c r="G64" i="1" s="1"/>
  <c r="G62" i="1" s="1"/>
  <c r="H66" i="1"/>
  <c r="H65" i="1" s="1"/>
  <c r="H64" i="1" s="1"/>
  <c r="H62" i="1" s="1"/>
  <c r="F67" i="1"/>
  <c r="F66" i="1" s="1"/>
  <c r="F65" i="1" s="1"/>
  <c r="F64" i="1" s="1"/>
  <c r="F62" i="1" s="1"/>
  <c r="H19" i="1"/>
  <c r="H18" i="1" s="1"/>
  <c r="H17" i="1" s="1"/>
  <c r="H16" i="1" s="1"/>
  <c r="G19" i="1"/>
  <c r="G18" i="1" s="1"/>
  <c r="G17" i="1" s="1"/>
  <c r="G16" i="1" s="1"/>
  <c r="H24" i="1"/>
  <c r="H23" i="1" s="1"/>
  <c r="H22" i="1" s="1"/>
  <c r="H21" i="1" s="1"/>
  <c r="G24" i="1"/>
  <c r="G23" i="1" s="1"/>
  <c r="G22" i="1" s="1"/>
  <c r="G21" i="1" s="1"/>
  <c r="F24" i="1"/>
  <c r="F23" i="1" s="1"/>
  <c r="F22" i="1" s="1"/>
  <c r="F21" i="1" s="1"/>
  <c r="F19" i="1"/>
  <c r="F18" i="1" s="1"/>
  <c r="F17" i="1" s="1"/>
  <c r="F16" i="1" s="1"/>
  <c r="H37" i="1"/>
  <c r="H36" i="1" s="1"/>
  <c r="H35" i="1" s="1"/>
  <c r="H34" i="1" s="1"/>
  <c r="G37" i="1"/>
  <c r="G36" i="1" s="1"/>
  <c r="G35" i="1" s="1"/>
  <c r="G34" i="1" s="1"/>
  <c r="H42" i="1"/>
  <c r="H41" i="1" s="1"/>
  <c r="H40" i="1" s="1"/>
  <c r="H39" i="1" s="1"/>
  <c r="G42" i="1"/>
  <c r="G41" i="1" s="1"/>
  <c r="G40" i="1" s="1"/>
  <c r="G39" i="1" s="1"/>
  <c r="F42" i="1"/>
  <c r="F41" i="1" s="1"/>
  <c r="F40" i="1" s="1"/>
  <c r="F39" i="1" s="1"/>
  <c r="F37" i="1"/>
  <c r="F36" i="1" s="1"/>
  <c r="F35" i="1" s="1"/>
  <c r="F34" i="1" s="1"/>
  <c r="F33" i="1" l="1"/>
  <c r="H45" i="1"/>
  <c r="G45" i="1"/>
  <c r="G44" i="1" s="1"/>
  <c r="G93" i="1"/>
  <c r="G89" i="1" s="1"/>
  <c r="G88" i="1" s="1"/>
  <c r="G87" i="1" s="1"/>
  <c r="F124" i="1"/>
  <c r="H44" i="1"/>
  <c r="H124" i="1"/>
  <c r="H123" i="1" s="1"/>
  <c r="H15" i="1"/>
  <c r="G15" i="1"/>
  <c r="G33" i="1"/>
  <c r="H33" i="1"/>
  <c r="H87" i="1"/>
  <c r="F87" i="1"/>
  <c r="F15" i="1"/>
  <c r="G14" i="1" l="1"/>
  <c r="H14" i="1"/>
  <c r="G13" i="1"/>
  <c r="F123" i="1"/>
  <c r="H13" i="1" l="1"/>
  <c r="F59" i="1" l="1"/>
  <c r="F58" i="1" s="1"/>
  <c r="F45" i="1" s="1"/>
  <c r="F44" i="1" l="1"/>
  <c r="F14" i="1" s="1"/>
  <c r="F13" i="1" l="1"/>
</calcChain>
</file>

<file path=xl/sharedStrings.xml><?xml version="1.0" encoding="utf-8"?>
<sst xmlns="http://schemas.openxmlformats.org/spreadsheetml/2006/main" count="596" uniqueCount="223">
  <si>
    <t>Наименование</t>
  </si>
  <si>
    <t>ЦСР</t>
  </si>
  <si>
    <t>ВР</t>
  </si>
  <si>
    <t>Рз</t>
  </si>
  <si>
    <t>ПР</t>
  </si>
  <si>
    <t>Всего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</si>
  <si>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</si>
  <si>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</si>
  <si>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06</t>
  </si>
  <si>
    <t>Закупка товаров, работ и услуг для обеспечения государственных (муниципальных) нужд</t>
  </si>
  <si>
    <t>200</t>
  </si>
  <si>
    <t>04</t>
  </si>
  <si>
    <t>01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</si>
  <si>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</si>
  <si>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</si>
  <si>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</si>
  <si>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</si>
  <si>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03</t>
  </si>
  <si>
    <t>500</t>
  </si>
  <si>
    <t>Пенсионное обеспечение</t>
  </si>
  <si>
    <t>09</t>
  </si>
  <si>
    <t>02</t>
  </si>
  <si>
    <t>05</t>
  </si>
  <si>
    <t>Другие вопросы в области национальной экономики</t>
  </si>
  <si>
    <t>Жилищное хозяйство</t>
  </si>
  <si>
    <t>07</t>
  </si>
  <si>
    <t>Другие общегосударственные вопросы</t>
  </si>
  <si>
    <t>13</t>
  </si>
  <si>
    <t>11</t>
  </si>
  <si>
    <t>Благоустройство</t>
  </si>
  <si>
    <t>14</t>
  </si>
  <si>
    <t>Дорожное хозяйство (дорожные фонды)</t>
  </si>
  <si>
    <t>Непрограммные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</si>
  <si>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</si>
  <si>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</si>
  <si>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</si>
  <si>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Сумма
(тысяч рублей)</t>
  </si>
  <si>
    <t>1</t>
  </si>
  <si>
    <t>2</t>
  </si>
  <si>
    <t>3</t>
  </si>
  <si>
    <t>4</t>
  </si>
  <si>
    <t>2019 год</t>
  </si>
  <si>
    <t>2020 год</t>
  </si>
  <si>
    <t>08 0 00 00000</t>
  </si>
  <si>
    <t>Основные мероприятия "Обеспечения пожарной безопасности"</t>
  </si>
  <si>
    <t>Мероприятия в области пожарной безопасности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</si>
  <si>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</si>
  <si>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</si>
  <si>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08 1 02 00000</t>
  </si>
  <si>
    <t>08 1 02 11620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</si>
  <si>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</si>
  <si>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вовлечению в предупреждение правонарушени на территории Шапкиснкого сельского поселения тосненского раона Ленинградской области граждан и организаций, стимулирование и поддержка гражданских инициатив</t>
  </si>
  <si>
    <t>08 2 01 00000</t>
  </si>
  <si>
    <t>08 2 01 11550</t>
  </si>
  <si>
    <t>Итого программные расходы</t>
  </si>
  <si>
    <t>Основное мероприятие "Развитие молодежной политики"</t>
  </si>
  <si>
    <t xml:space="preserve">Мероприятия в сфере молодежной политики  </t>
  </si>
  <si>
    <t>04  0 00 00000</t>
  </si>
  <si>
    <t>04 0 02 11680</t>
  </si>
  <si>
    <t>Основное мероприятие "Развитие физической культуры "</t>
  </si>
  <si>
    <t xml:space="preserve">Мероприятия по организации и проведение физкультурных спортивно-массовых  мероприятий </t>
  </si>
  <si>
    <t>04 0 01 00000</t>
  </si>
  <si>
    <t>04 0 01 11300</t>
  </si>
  <si>
    <t>Муниципальная программа "Газификация территории Шапкинского сельского поселения Тосненского района Ленинградской области"</t>
  </si>
  <si>
    <t>Мероприятия по газификации территории</t>
  </si>
  <si>
    <t>11 0 00 00000</t>
  </si>
  <si>
    <t>11 0 01 13200</t>
  </si>
  <si>
    <t>11 0 01 00000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</si>
  <si>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</si>
  <si>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Мероприятия по содержанию автомобильных дорог </t>
  </si>
  <si>
    <r>
      <t>Мероприятия по капитальному ремонту и ремонт автомобильных дорог общего пользования местного значения</t>
    </r>
    <r>
      <rPr>
        <sz val="10"/>
        <color indexed="10"/>
        <rFont val="Times New Roman"/>
        <family val="1"/>
        <charset val="204"/>
      </rPr>
      <t/>
    </r>
  </si>
  <si>
    <t xml:space="preserve">Мероприятия по капитальному ремонту и ремонту автомобильных дорог общего пользования местного значения </t>
  </si>
  <si>
    <t>10 0 00 00000</t>
  </si>
  <si>
    <t>10 0 01 00000</t>
  </si>
  <si>
    <t>Мероприятия по  благоустройству территории и создание мест отдыха</t>
  </si>
  <si>
    <t>12 0 01 00000</t>
  </si>
  <si>
    <t>12 0 01 13280</t>
  </si>
  <si>
    <t>12 0 00 00000</t>
  </si>
  <si>
    <t>Основное мероприятие "Мероприятия по энергосбережению в коммунальном хозяйстве"</t>
  </si>
  <si>
    <t xml:space="preserve">Мероприятия по повышению надежности и энергетической эффективности </t>
  </si>
  <si>
    <t>14 0 01 00000</t>
  </si>
  <si>
    <t>Основное мероприятие "Поддержка  проектов местных инциатив граждан"</t>
  </si>
  <si>
    <t>Мероприятия по усточиввому развитию части территорий</t>
  </si>
  <si>
    <t>Мероприятия по усточиввому развитию части территорий, являющихся административным центром поселения</t>
  </si>
  <si>
    <t>15 0 00 00000</t>
  </si>
  <si>
    <t>15 0 01 00000</t>
  </si>
  <si>
    <t>15 0 01 S0880</t>
  </si>
  <si>
    <t>15 0 01 74390</t>
  </si>
  <si>
    <t>Итого непрограммные расходы</t>
  </si>
  <si>
    <t xml:space="preserve">Обеспечение деятельности органов местного самоуправления муниципального образования Шапкинского сельского поселения Тосненского района Ленинградской области </t>
  </si>
  <si>
    <t>91 0 00 00000</t>
  </si>
  <si>
    <t xml:space="preserve">Обеспечение деятельности аппаратов органов  местного самоуправления муниципального образования Шапкинского сельского поселения Тосненского района Ленинградской области </t>
  </si>
  <si>
    <t>91 3 00 00000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</si>
  <si>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</si>
  <si>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</si>
  <si>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</si>
  <si>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</si>
  <si>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120</t>
  </si>
  <si>
    <t>240</t>
  </si>
  <si>
    <t>Иные межбюджетные трансферты бюджету района из бюджетов поселений в соответствии с заключенными соглашениями</t>
  </si>
  <si>
    <t>91 3 01 60000</t>
  </si>
  <si>
    <t>91 3 01 60600</t>
  </si>
  <si>
    <t>Межбюджетные тарнсферты</t>
  </si>
  <si>
    <t>Иные межбюджетные трансферты</t>
  </si>
  <si>
    <t>540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</si>
  <si>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2"/>
        <color indexed="10"/>
        <rFont val="Times New Roman"/>
        <family val="1"/>
        <charset val="204"/>
      </rPr>
      <t xml:space="preserve"> </t>
    </r>
  </si>
  <si>
    <t>91 3 01 60640</t>
  </si>
  <si>
    <t>Иные межбюджетные трансферты бюджету района из бюджетов поселений на на осуществления  полномочий по формировпанию архивных фондов (местный бюджет)</t>
  </si>
  <si>
    <t>91 3 01 60650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</si>
  <si>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</si>
  <si>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91 3 01 71340</t>
  </si>
  <si>
    <t>Другие вопросы в области национальной безопасности и провоохранительной деятельиости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</si>
  <si>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</si>
  <si>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91 8 00 00000</t>
  </si>
  <si>
    <t>91 8 01 00000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</si>
  <si>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</si>
  <si>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</si>
  <si>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</si>
  <si>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</si>
  <si>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</si>
  <si>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 xml:space="preserve">Выполнение других обязательств муниципальных образований </t>
  </si>
  <si>
    <t>Непрограмные расходы органов исполнительной власти Шапкинского сельского поселения Тосненского района Ленинградской области</t>
  </si>
  <si>
    <t>99 0 00 00000</t>
  </si>
  <si>
    <t xml:space="preserve">Непрограммные расходы </t>
  </si>
  <si>
    <t>99 9 00 00000</t>
  </si>
  <si>
    <t>99 9 01 00000</t>
  </si>
  <si>
    <t xml:space="preserve">Предоставление доплат к пенсиям муниципальных служащих </t>
  </si>
  <si>
    <t>99 9 01 03080</t>
  </si>
  <si>
    <t>Социальные выплаты гражданам, кроме публичных нормативных социальных выплат</t>
  </si>
  <si>
    <t>320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</si>
  <si>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</si>
  <si>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</si>
  <si>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</si>
  <si>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</si>
  <si>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Мероприятия в области национальной экономики</t>
  </si>
  <si>
    <t>99 9 01 10360</t>
  </si>
  <si>
    <t xml:space="preserve">Мероприятия по организации сбора и вывоза бытовых отходов </t>
  </si>
  <si>
    <t>99 9 01 13300</t>
  </si>
  <si>
    <t xml:space="preserve">Осуществление первичного воинского учета на территориях, где отсутствуют военные комиссариаты </t>
  </si>
  <si>
    <t>99 9 01 51180</t>
  </si>
  <si>
    <t>Мобилиционная и вневойсковая подготовка</t>
  </si>
  <si>
    <r>
      <t xml:space="preserve">Обеспечение мероприятий по капитальному ремонту многоквартирных домов </t>
    </r>
    <r>
      <rPr>
        <sz val="10"/>
        <color indexed="10"/>
        <rFont val="Times New Roman"/>
        <family val="1"/>
        <charset val="204"/>
      </rPr>
      <t/>
    </r>
  </si>
  <si>
    <t>99 9 01 96010</t>
  </si>
  <si>
    <t>Иные закупки товаров, работ и услуг для государственных (муниципальных) нужд</t>
  </si>
  <si>
    <t>0</t>
  </si>
  <si>
    <t>Муниципальная программа "Развитие автомобильных дорог Шапкинского сельского поселения Тосненского района Ленинградской области ".</t>
  </si>
  <si>
    <t>Основное мероприятие "Газификация Шапкинского сельского поселения"</t>
  </si>
  <si>
    <t>Муниципальная программа "Благоустройство и организация  мест отдыха и досуга на территории Шапкинского сельского поселения Тоснеского района Ленинградской области"</t>
  </si>
  <si>
    <t>Основное мероприятие "Благоустройство и организация  мест отдыха и досуга на территории Шапкинского сельского поселения Тоснеского района Ленинградской области"</t>
  </si>
  <si>
    <t xml:space="preserve">РАСПРЕДЕЛЕНИЕ  </t>
  </si>
  <si>
    <t>Муниципальная программа "Развитие физической культуры спорта и создание зон отдыха на территории Шапкинского сельского поселения Тосненского района Ленинградской области"</t>
  </si>
  <si>
    <t>Муниципальная программа "Энергосбережение и повышение  энергетической эффективности на территории Шапкинского сельского поселения Тосненского района Лениградской области "</t>
  </si>
  <si>
    <t>Муниципальная программа "Развитие части территории  Шапкинского сельского поселения Тосненского района  Ленинградской области "</t>
  </si>
  <si>
    <t>Физическая культура</t>
  </si>
  <si>
    <t>14 0 01 13180</t>
  </si>
  <si>
    <t>Уплата налогов,сборов и иных платежей</t>
  </si>
  <si>
    <t>2021 год</t>
  </si>
  <si>
    <t>Муниципальная программа "Борьба с борщевиком Сосновского на территории Шапкинского сельского поселения Тосненского района Ленинградской области"</t>
  </si>
  <si>
    <t>Основное мероприятиеа "Борьба с борщевиком Сосновского на территории Шапкинского сельского поселения Тосненского района Ленинградской области"</t>
  </si>
  <si>
    <t>Мероприятия по борьбе с борщевиком Сосновского на территории Шапкинского сельского поселения Тосненского района Ленинградской области</t>
  </si>
  <si>
    <t>25 0 00 00000</t>
  </si>
  <si>
    <t>25 0 01 00000</t>
  </si>
  <si>
    <t>25 0 01 14310</t>
  </si>
  <si>
    <t xml:space="preserve">Муниципальная программа «О содействии участию населения в осуществлении местного самоуправления в иных формах на территории административного центра Шапкинского сельского поселения Тосненского района Ленинградской области » </t>
  </si>
  <si>
    <t>Основное мероприятие  :"Повышение уровня благоустройства и безопасности проживания на части территории, являющейся административным центром поселения"</t>
  </si>
  <si>
    <t>26 0 00 00000</t>
  </si>
  <si>
    <t>26 0 01 00000</t>
  </si>
  <si>
    <t>26 0 01 S4660</t>
  </si>
  <si>
    <t>Муниципальная программа "Обеспечение доступным жильем граждан  Шапкинского сельского поселения Тосненского района Ленинградской области "</t>
  </si>
  <si>
    <t>Подпрограмма "Жилье для молодежи"</t>
  </si>
  <si>
    <t>Основное мероприятие "Улучшение жилищных условий молодых граждан (молодых семей)"</t>
  </si>
  <si>
    <t>Мероприятия по предоставлению социальных выплат молодым гражданам и молодым семьям,  состоящих на учете нуждающихся в жилых помещениях</t>
  </si>
  <si>
    <t xml:space="preserve">Социальные выплаты гражданам, кроме публичных нормативных социальных выплат
</t>
  </si>
  <si>
    <t>Социальное обеспечение населения</t>
  </si>
  <si>
    <t>10</t>
  </si>
  <si>
    <t>06 0 00 00000</t>
  </si>
  <si>
    <t>06 1 00 00000</t>
  </si>
  <si>
    <t>06 1 01 00000</t>
  </si>
  <si>
    <t>06 1 01 10750</t>
  </si>
  <si>
    <t>Мероприятия по содержанию объектов благоустройства на территории сельского поселения</t>
  </si>
  <si>
    <t>99 9 01 13280</t>
  </si>
  <si>
    <t>Обеспечение проведения выборов и референдумов в Шапкинском сельском поселенииТосненского района Ленинградской области</t>
  </si>
  <si>
    <t xml:space="preserve">Обеспечение проведения выборов и референдумов
</t>
  </si>
  <si>
    <t>99 9 01 12040</t>
  </si>
  <si>
    <t xml:space="preserve">Молодежная политика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</si>
  <si>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</si>
  <si>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к решению совета депутатов Шапкинского сельского поселения Ленинградской области</t>
  </si>
  <si>
    <t>Прочие мероприятия по обслуживанию и содержанию автомобильных дорог общего пользования местного значения</t>
  </si>
  <si>
    <t xml:space="preserve">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бюджетов на 2019 год и плановый период 2020 и 2021 годов </t>
  </si>
  <si>
    <t>от 26.12.2018  № 137</t>
  </si>
  <si>
    <t>92 9 01 00030</t>
  </si>
  <si>
    <t>10 0 01 10100</t>
  </si>
  <si>
    <t>10 0 01 10110</t>
  </si>
  <si>
    <t>10 0 01 S0140</t>
  </si>
  <si>
    <t>10 0 01 10120</t>
  </si>
  <si>
    <t>Коммунальное хозяйство</t>
  </si>
  <si>
    <t>850</t>
  </si>
  <si>
    <t>Уплата прочих налогов и сборов</t>
  </si>
  <si>
    <t xml:space="preserve">Дорожное хозяйство </t>
  </si>
  <si>
    <t>Основные мероприятия "Мероприятия по обеспечению общественного порядка и профилактике  правонарушений на территории Шапкинского сельского поселения Тосненского района Ленинградской области"</t>
  </si>
  <si>
    <t>9990172020</t>
  </si>
  <si>
    <t>Мероприятия по развитию общественной инфраструктуры муниципального значения</t>
  </si>
  <si>
    <t>Специальные расходы</t>
  </si>
  <si>
    <t>880</t>
  </si>
  <si>
    <t xml:space="preserve">Мероприятия по борьбе с борщевиком Сосновского </t>
  </si>
  <si>
    <t>99 9 01 14310</t>
  </si>
  <si>
    <t>Приложение № 5</t>
  </si>
  <si>
    <t>11 0 01 S0200</t>
  </si>
  <si>
    <t>29 0 00 00000</t>
  </si>
  <si>
    <t>29 0 01 00000</t>
  </si>
  <si>
    <t>29 0 01 S4770</t>
  </si>
  <si>
    <t>Капитальные вложения в объекты государственной (муниципальной) собственности</t>
  </si>
  <si>
    <t>Бюджетные инвестиции</t>
  </si>
  <si>
    <r>
      <t xml:space="preserve">Мероприятия в области коммунального хозяйства </t>
    </r>
    <r>
      <rPr>
        <sz val="10"/>
        <color indexed="10"/>
        <rFont val="Times New Roman"/>
        <family val="1"/>
        <charset val="204"/>
      </rPr>
      <t/>
    </r>
  </si>
  <si>
    <t>Муниципальная программа "Безопасность на территории Шапкинского сельского поселения Тосненского района Ленинградской области ".</t>
  </si>
  <si>
    <t xml:space="preserve">Иные межбюджетные трансферты бюджету района из бюджетов поселений на осуществления отдельных полномочий в сфере градостроительной деятельности (местный бюджет) </t>
  </si>
  <si>
    <t>91 3 01 60610</t>
  </si>
  <si>
    <t>99 9 01 13770</t>
  </si>
  <si>
    <t>Поощрение органов местного самоуправления муниципальных образований Ленинградской области за достижение наилучших результатов социально - экономического развития Ленинградской области</t>
  </si>
  <si>
    <t>99 9 01 76020</t>
  </si>
  <si>
    <t>Мероприятия в области жилищного хозяйства</t>
  </si>
  <si>
    <t>Приложение №3</t>
  </si>
  <si>
    <t>от    27.11.2019     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</si>
</sst>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#,##0.0"/>
    <numFmt numFmtId="166" formatCode="?"/>
    <numFmt numFmtId="167" formatCode="#,##0.000"/>
    <numFmt numFmtId="168" formatCode="0.000"/>
    <numFmt numFmtId="169" formatCode="#,##0.00000"/>
    <numFmt numFmtId="170" formatCode="000000"/>
  </numFmts>
  <fonts count="2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1"/>
      <color indexed="8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3">
    <xf numFmtId="0" fontId="0" fillId="0" borderId="0"/>
    <xf numFmtId="0" fontId="7" fillId="2" borderId="1"/>
    <xf numFmtId="0" fontId="20" fillId="2" borderId="1"/>
    <xf numFmtId="0" fontId="20" fillId="2" borderId="1"/>
    <xf numFmtId="0" fontId="20" fillId="2" borderId="1"/>
    <xf numFmtId="0" fontId="1" fillId="2" borderId="1"/>
    <xf numFmtId="0" fontId="21" fillId="2" borderId="1"/>
    <xf numFmtId="0" fontId="21" fillId="2" borderId="1"/>
    <xf numFmtId="0" fontId="21" fillId="2" borderId="1"/>
    <xf numFmtId="0" fontId="21" fillId="2" borderId="1"/>
    <xf numFmtId="0" fontId="22" fillId="2" borderId="1"/>
    <xf numFmtId="0" fontId="21" fillId="2" borderId="1"/>
    <xf numFmtId="9" fontId="23" fillId="2" borderId="1" applyFont="0" applyFill="0" applyBorder="0" applyAlignment="0" applyProtection="0"/>
    <xf numFmtId="9" fontId="7" fillId="2" borderId="1" applyFont="0" applyFill="0" applyBorder="0" applyAlignment="0" applyProtection="0"/>
    <xf numFmtId="164" fontId="7" fillId="2" borderId="1" applyFont="0" applyFill="0" applyBorder="0" applyAlignment="0" applyProtection="0"/>
    <xf numFmtId="164" fontId="23" fillId="2" borderId="1" applyFont="0" applyFill="0" applyBorder="0" applyAlignment="0" applyProtection="0"/>
    <xf numFmtId="164" fontId="23" fillId="2" borderId="1" applyFont="0" applyFill="0" applyBorder="0" applyAlignment="0" applyProtection="0"/>
    <xf numFmtId="164" fontId="23" fillId="2" borderId="1" applyFont="0" applyFill="0" applyBorder="0" applyAlignment="0" applyProtection="0"/>
    <xf numFmtId="164" fontId="23" fillId="2" borderId="1" applyFont="0" applyFill="0" applyBorder="0" applyAlignment="0" applyProtection="0"/>
    <xf numFmtId="0" fontId="1" fillId="2" borderId="1"/>
    <xf numFmtId="0" fontId="7" fillId="2" borderId="1"/>
    <xf numFmtId="0" fontId="1" fillId="2" borderId="1"/>
    <xf numFmtId="0" fontId="20" fillId="2" borderId="1"/>
  </cellStyleXfs>
  <cellXfs count="135">
    <xf numFmtId="0" fontId="0" fillId="0" borderId="0" xfId="0"/>
    <xf numFmtId="0" fontId="6" fillId="3" borderId="0" xfId="0" applyFont="1" applyFill="1" applyAlignment="1">
      <alignment horizontal="right"/>
    </xf>
    <xf numFmtId="0" fontId="8" fillId="3" borderId="0" xfId="0" applyFont="1" applyFill="1"/>
    <xf numFmtId="0" fontId="5" fillId="3" borderId="2" xfId="0" applyFont="1" applyFill="1" applyBorder="1" applyAlignment="1">
      <alignment horizontal="center" vertical="center"/>
    </xf>
    <xf numFmtId="49" fontId="12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left" vertical="center" wrapText="1"/>
    </xf>
    <xf numFmtId="49" fontId="13" fillId="3" borderId="2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top" wrapText="1"/>
    </xf>
    <xf numFmtId="0" fontId="13" fillId="3" borderId="5" xfId="0" applyFont="1" applyFill="1" applyBorder="1" applyAlignment="1">
      <alignment horizontal="center" vertical="center" wrapText="1"/>
    </xf>
    <xf numFmtId="49" fontId="13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49" fontId="13" fillId="3" borderId="2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 applyProtection="1">
      <alignment horizontal="left" vertical="top" wrapText="1"/>
    </xf>
    <xf numFmtId="49" fontId="6" fillId="3" borderId="2" xfId="0" applyNumberFormat="1" applyFont="1" applyFill="1" applyBorder="1" applyAlignment="1" applyProtection="1">
      <alignment horizontal="left" vertical="top" wrapText="1"/>
    </xf>
    <xf numFmtId="49" fontId="18" fillId="3" borderId="2" xfId="0" applyNumberFormat="1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 wrapText="1"/>
    </xf>
    <xf numFmtId="0" fontId="8" fillId="3" borderId="0" xfId="0" applyFont="1" applyFill="1" applyAlignment="1">
      <alignment horizontal="center" vertical="center"/>
    </xf>
    <xf numFmtId="0" fontId="6" fillId="3" borderId="6" xfId="0" applyFont="1" applyFill="1" applyBorder="1" applyAlignment="1">
      <alignment horizontal="left" vertical="center" wrapText="1"/>
    </xf>
    <xf numFmtId="49" fontId="8" fillId="3" borderId="0" xfId="0" applyNumberFormat="1" applyFont="1" applyFill="1" applyAlignment="1">
      <alignment horizontal="center" vertical="center"/>
    </xf>
    <xf numFmtId="167" fontId="8" fillId="3" borderId="0" xfId="0" applyNumberFormat="1" applyFont="1" applyFill="1" applyAlignment="1">
      <alignment horizontal="center" vertical="center"/>
    </xf>
    <xf numFmtId="0" fontId="5" fillId="3" borderId="2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horizontal="center" vertical="center" wrapText="1"/>
    </xf>
    <xf numFmtId="169" fontId="5" fillId="3" borderId="2" xfId="0" applyNumberFormat="1" applyFont="1" applyFill="1" applyBorder="1" applyAlignment="1">
      <alignment horizontal="center" vertical="center"/>
    </xf>
    <xf numFmtId="169" fontId="6" fillId="3" borderId="2" xfId="0" applyNumberFormat="1" applyFont="1" applyFill="1" applyBorder="1" applyAlignment="1">
      <alignment horizontal="center" vertical="center" wrapText="1"/>
    </xf>
    <xf numFmtId="169" fontId="13" fillId="3" borderId="2" xfId="0" applyNumberFormat="1" applyFont="1" applyFill="1" applyBorder="1" applyAlignment="1">
      <alignment horizontal="center" vertical="center" wrapText="1"/>
    </xf>
    <xf numFmtId="169" fontId="6" fillId="3" borderId="2" xfId="0" applyNumberFormat="1" applyFont="1" applyFill="1" applyBorder="1" applyAlignment="1">
      <alignment horizontal="center" vertical="center"/>
    </xf>
    <xf numFmtId="169" fontId="5" fillId="3" borderId="2" xfId="0" applyNumberFormat="1" applyFont="1" applyFill="1" applyBorder="1" applyAlignment="1">
      <alignment horizontal="center" vertical="center" wrapText="1"/>
    </xf>
    <xf numFmtId="169" fontId="6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left" vertical="top" wrapText="1"/>
    </xf>
    <xf numFmtId="49" fontId="3" fillId="3" borderId="2" xfId="0" applyNumberFormat="1" applyFont="1" applyFill="1" applyBorder="1" applyAlignment="1">
      <alignment horizontal="center" vertical="top" wrapText="1"/>
    </xf>
    <xf numFmtId="0" fontId="3" fillId="3" borderId="2" xfId="0" applyNumberFormat="1" applyFont="1" applyFill="1" applyBorder="1" applyAlignment="1">
      <alignment horizontal="center" vertical="top" wrapText="1"/>
    </xf>
    <xf numFmtId="169" fontId="3" fillId="3" borderId="2" xfId="0" applyNumberFormat="1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vertical="center" wrapText="1"/>
    </xf>
    <xf numFmtId="169" fontId="3" fillId="3" borderId="2" xfId="0" applyNumberFormat="1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center" vertical="top" wrapText="1"/>
    </xf>
    <xf numFmtId="49" fontId="9" fillId="3" borderId="2" xfId="0" applyNumberFormat="1" applyFont="1" applyFill="1" applyBorder="1" applyAlignment="1">
      <alignment horizontal="center" vertical="top" wrapText="1"/>
    </xf>
    <xf numFmtId="169" fontId="9" fillId="3" borderId="2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169" fontId="2" fillId="3" borderId="2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 wrapText="1"/>
    </xf>
    <xf numFmtId="0" fontId="2" fillId="3" borderId="2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top" wrapText="1"/>
    </xf>
    <xf numFmtId="169" fontId="9" fillId="3" borderId="2" xfId="0" applyNumberFormat="1" applyFont="1" applyFill="1" applyBorder="1" applyAlignment="1">
      <alignment horizontal="center" vertical="top" wrapText="1"/>
    </xf>
    <xf numFmtId="169" fontId="2" fillId="3" borderId="2" xfId="0" applyNumberFormat="1" applyFont="1" applyFill="1" applyBorder="1" applyAlignment="1">
      <alignment horizontal="center" vertical="top" wrapText="1"/>
    </xf>
    <xf numFmtId="49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 wrapText="1"/>
    </xf>
    <xf numFmtId="169" fontId="13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top"/>
    </xf>
    <xf numFmtId="169" fontId="6" fillId="3" borderId="2" xfId="0" applyNumberFormat="1" applyFont="1" applyFill="1" applyBorder="1" applyAlignment="1">
      <alignment horizontal="center" vertical="top"/>
    </xf>
    <xf numFmtId="0" fontId="6" fillId="3" borderId="0" xfId="0" applyFont="1" applyFill="1" applyAlignment="1">
      <alignment horizontal="left"/>
    </xf>
    <xf numFmtId="49" fontId="5" fillId="3" borderId="5" xfId="1" applyNumberFormat="1" applyFont="1" applyFill="1" applyBorder="1" applyAlignment="1">
      <alignment horizontal="center" vertical="center" wrapText="1"/>
    </xf>
    <xf numFmtId="49" fontId="6" fillId="3" borderId="2" xfId="3" applyNumberFormat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left" vertical="center" wrapText="1"/>
    </xf>
    <xf numFmtId="0" fontId="6" fillId="3" borderId="2" xfId="1" applyNumberFormat="1" applyFont="1" applyFill="1" applyBorder="1" applyAlignment="1" applyProtection="1">
      <alignment horizontal="left" vertical="center" wrapText="1"/>
    </xf>
    <xf numFmtId="0" fontId="6" fillId="3" borderId="7" xfId="1" applyFont="1" applyFill="1" applyBorder="1" applyAlignment="1">
      <alignment horizontal="left" vertical="center" wrapText="1"/>
    </xf>
    <xf numFmtId="49" fontId="6" fillId="3" borderId="2" xfId="1" applyNumberFormat="1" applyFont="1" applyFill="1" applyBorder="1" applyAlignment="1">
      <alignment horizontal="center" vertical="center" wrapText="1"/>
    </xf>
    <xf numFmtId="0" fontId="6" fillId="3" borderId="6" xfId="4" applyFont="1" applyFill="1" applyBorder="1" applyAlignment="1">
      <alignment vertical="center" wrapText="1"/>
    </xf>
    <xf numFmtId="0" fontId="6" fillId="3" borderId="5" xfId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left" vertical="center" wrapText="1"/>
    </xf>
    <xf numFmtId="49" fontId="6" fillId="3" borderId="5" xfId="1" applyNumberFormat="1" applyFont="1" applyFill="1" applyBorder="1" applyAlignment="1">
      <alignment horizontal="center" vertical="center" wrapText="1"/>
    </xf>
    <xf numFmtId="170" fontId="5" fillId="3" borderId="2" xfId="5" applyNumberFormat="1" applyFont="1" applyFill="1" applyBorder="1" applyAlignment="1">
      <alignment vertical="center" wrapText="1"/>
    </xf>
    <xf numFmtId="170" fontId="6" fillId="3" borderId="2" xfId="5" applyNumberFormat="1" applyFont="1" applyFill="1" applyBorder="1" applyAlignment="1">
      <alignment vertical="center" wrapText="1"/>
    </xf>
    <xf numFmtId="170" fontId="6" fillId="3" borderId="2" xfId="6" applyNumberFormat="1" applyFont="1" applyFill="1" applyBorder="1" applyAlignment="1">
      <alignment horizontal="left" vertical="center" wrapText="1"/>
    </xf>
    <xf numFmtId="170" fontId="6" fillId="3" borderId="2" xfId="6" applyNumberFormat="1" applyFont="1" applyFill="1" applyBorder="1" applyAlignment="1">
      <alignment vertical="top" wrapText="1"/>
    </xf>
    <xf numFmtId="49" fontId="5" fillId="3" borderId="2" xfId="6" applyNumberFormat="1" applyFont="1" applyFill="1" applyBorder="1" applyAlignment="1">
      <alignment horizontal="center" vertical="center" wrapText="1"/>
    </xf>
    <xf numFmtId="49" fontId="6" fillId="3" borderId="2" xfId="5" applyNumberFormat="1" applyFont="1" applyFill="1" applyBorder="1" applyAlignment="1">
      <alignment horizontal="center" vertical="center" wrapText="1"/>
    </xf>
    <xf numFmtId="49" fontId="6" fillId="3" borderId="2" xfId="6" applyNumberFormat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top" wrapText="1"/>
    </xf>
    <xf numFmtId="0" fontId="6" fillId="3" borderId="0" xfId="0" applyFont="1" applyFill="1"/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/>
    <xf numFmtId="0" fontId="5" fillId="3" borderId="0" xfId="0" applyFont="1" applyFill="1" applyAlignment="1">
      <alignment horizontal="center" vertical="top"/>
    </xf>
    <xf numFmtId="0" fontId="5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top" wrapText="1"/>
    </xf>
    <xf numFmtId="0" fontId="6" fillId="3" borderId="2" xfId="0" applyNumberFormat="1" applyFont="1" applyFill="1" applyBorder="1" applyAlignment="1">
      <alignment horizontal="center" vertical="top"/>
    </xf>
    <xf numFmtId="0" fontId="6" fillId="3" borderId="2" xfId="0" applyNumberFormat="1" applyFont="1" applyFill="1" applyBorder="1" applyAlignment="1">
      <alignment horizontal="center" vertical="top" wrapText="1"/>
    </xf>
    <xf numFmtId="0" fontId="3" fillId="3" borderId="2" xfId="0" applyNumberFormat="1" applyFont="1" applyFill="1" applyBorder="1" applyAlignment="1">
      <alignment horizontal="left" vertical="top" wrapText="1"/>
    </xf>
    <xf numFmtId="0" fontId="4" fillId="3" borderId="0" xfId="0" applyFont="1" applyFill="1"/>
    <xf numFmtId="0" fontId="0" fillId="3" borderId="0" xfId="0" applyFill="1"/>
    <xf numFmtId="0" fontId="11" fillId="3" borderId="1" xfId="0" applyFont="1" applyFill="1" applyBorder="1" applyAlignment="1">
      <alignment horizontal="center" vertical="top"/>
    </xf>
    <xf numFmtId="0" fontId="16" fillId="3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/>
    </xf>
    <xf numFmtId="168" fontId="11" fillId="3" borderId="1" xfId="0" applyNumberFormat="1" applyFont="1" applyFill="1" applyBorder="1" applyAlignment="1">
      <alignment horizontal="center" vertical="top"/>
    </xf>
    <xf numFmtId="0" fontId="14" fillId="3" borderId="1" xfId="0" applyFont="1" applyFill="1" applyBorder="1" applyAlignment="1">
      <alignment wrapText="1"/>
    </xf>
    <xf numFmtId="0" fontId="17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center" vertical="top"/>
    </xf>
    <xf numFmtId="0" fontId="6" fillId="3" borderId="0" xfId="0" applyFont="1" applyFill="1" applyAlignment="1">
      <alignment horizontal="left"/>
    </xf>
    <xf numFmtId="0" fontId="6" fillId="3" borderId="9" xfId="0" applyFont="1" applyFill="1" applyBorder="1" applyAlignment="1">
      <alignment vertical="center" wrapText="1"/>
    </xf>
    <xf numFmtId="49" fontId="6" fillId="3" borderId="10" xfId="1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top" wrapText="1"/>
    </xf>
    <xf numFmtId="169" fontId="6" fillId="3" borderId="4" xfId="0" applyNumberFormat="1" applyFont="1" applyFill="1" applyBorder="1" applyAlignment="1">
      <alignment horizontal="center" vertical="center"/>
    </xf>
    <xf numFmtId="0" fontId="6" fillId="3" borderId="5" xfId="2" applyFont="1" applyFill="1" applyBorder="1" applyAlignment="1">
      <alignment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top" wrapText="1"/>
    </xf>
    <xf numFmtId="169" fontId="6" fillId="3" borderId="5" xfId="0" applyNumberFormat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6" fillId="2" borderId="6" xfId="1" applyFont="1" applyFill="1" applyBorder="1" applyAlignment="1">
      <alignment horizontal="left" vertical="center" wrapText="1"/>
    </xf>
    <xf numFmtId="49" fontId="6" fillId="3" borderId="2" xfId="6" applyNumberFormat="1" applyFont="1" applyFill="1" applyBorder="1" applyAlignment="1">
      <alignment vertical="center" wrapText="1"/>
    </xf>
    <xf numFmtId="0" fontId="24" fillId="3" borderId="2" xfId="0" applyNumberFormat="1" applyFont="1" applyFill="1" applyBorder="1" applyAlignment="1">
      <alignment horizontal="center" vertical="top" wrapText="1"/>
    </xf>
    <xf numFmtId="49" fontId="24" fillId="3" borderId="2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Border="1" applyAlignment="1" applyProtection="1">
      <alignment horizontal="left" vertical="center" wrapText="1"/>
    </xf>
    <xf numFmtId="0" fontId="6" fillId="3" borderId="0" xfId="0" applyFont="1" applyFill="1" applyAlignment="1">
      <alignment horizontal="left" wrapText="1"/>
    </xf>
    <xf numFmtId="0" fontId="6" fillId="3" borderId="0" xfId="0" applyFont="1" applyFill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166" fontId="5" fillId="3" borderId="2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top" wrapText="1"/>
    </xf>
    <xf numFmtId="49" fontId="5" fillId="3" borderId="4" xfId="1" applyNumberFormat="1" applyFont="1" applyFill="1" applyBorder="1" applyAlignment="1">
      <alignment horizontal="center" vertical="top" wrapText="1"/>
    </xf>
    <xf numFmtId="49" fontId="5" fillId="3" borderId="5" xfId="1" applyNumberFormat="1" applyFont="1" applyFill="1" applyBorder="1" applyAlignment="1">
      <alignment horizontal="center" vertical="top" wrapText="1"/>
    </xf>
    <xf numFmtId="0" fontId="6" fillId="3" borderId="0" xfId="0" applyFont="1" applyFill="1" applyAlignment="1">
      <alignment horizontal="left" vertical="top"/>
    </xf>
  </cellXfs>
  <cellStyles count="23">
    <cellStyle name="Обычный" xfId="0" builtinId="0"/>
    <cellStyle name="Обычный 2" xfId="1"/>
    <cellStyle name="Обычный 2 2" xfId="9"/>
    <cellStyle name="Обычный 2 2 2" xfId="20"/>
    <cellStyle name="Обычный 3" xfId="2"/>
    <cellStyle name="Обычный 3 2" xfId="8"/>
    <cellStyle name="Обычный 3 3" xfId="19"/>
    <cellStyle name="Обычный 3 4" xfId="7"/>
    <cellStyle name="Обычный 4" xfId="3"/>
    <cellStyle name="Обычный 4 2" xfId="10"/>
    <cellStyle name="Обычный 5" xfId="4"/>
    <cellStyle name="Обычный 5 2" xfId="21"/>
    <cellStyle name="Обычный 5 3" xfId="11"/>
    <cellStyle name="Обычный 7" xfId="5"/>
    <cellStyle name="Обычный 9" xfId="22"/>
    <cellStyle name="Обычный_Приложения 1-9 к бюджету 2007 Поправка" xfId="6"/>
    <cellStyle name="Процентный 2" xfId="12"/>
    <cellStyle name="Процентный 2 2" xfId="13"/>
    <cellStyle name="Финансовый 2" xfId="14"/>
    <cellStyle name="Финансовый 2 10" xfId="15"/>
    <cellStyle name="Финансовый 2 11" xfId="16"/>
    <cellStyle name="Финансовый 2 8" xfId="17"/>
    <cellStyle name="Финансовый 2 9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8"/>
  <sheetViews>
    <sheetView tabSelected="1" showWhiteSpace="0" view="pageLayout" zoomScaleNormal="100" workbookViewId="0">
      <selection activeCell="A3" sqref="A3"/>
    </sheetView>
  </sheetViews>
  <sheetFormatPr defaultRowHeight="15" x14ac:dyDescent="0.25"/>
  <cols>
    <col min="1" max="1" width="61.42578125" style="106" customWidth="1"/>
    <col min="2" max="2" width="16.42578125" style="107" customWidth="1"/>
    <col min="3" max="5" width="7.42578125" style="107" customWidth="1"/>
    <col min="6" max="8" width="16.42578125" style="107" customWidth="1"/>
    <col min="9" max="16384" width="9.140625" style="99"/>
  </cols>
  <sheetData>
    <row r="1" spans="1:10" s="90" customFormat="1" ht="15.75" x14ac:dyDescent="0.25">
      <c r="A1" s="93"/>
      <c r="B1" s="92"/>
      <c r="C1" s="91"/>
      <c r="D1" s="91"/>
      <c r="E1" s="91"/>
      <c r="G1" s="67" t="s">
        <v>221</v>
      </c>
      <c r="H1" s="1"/>
      <c r="I1" s="2"/>
      <c r="J1" s="2"/>
    </row>
    <row r="2" spans="1:10" s="90" customFormat="1" ht="67.5" customHeight="1" x14ac:dyDescent="0.25">
      <c r="A2" s="93"/>
      <c r="B2" s="92"/>
      <c r="C2" s="91"/>
      <c r="D2" s="91"/>
      <c r="E2" s="91"/>
      <c r="G2" s="126" t="s">
        <v>186</v>
      </c>
      <c r="H2" s="126"/>
      <c r="I2" s="2"/>
      <c r="J2" s="2"/>
    </row>
    <row r="3" spans="1:10" s="90" customFormat="1" ht="28.5" customHeight="1" x14ac:dyDescent="0.25">
      <c r="A3" s="93"/>
      <c r="B3" s="92"/>
      <c r="C3" s="91"/>
      <c r="D3" s="91"/>
      <c r="E3" s="91"/>
      <c r="G3" s="127" t="s">
        <v>222</v>
      </c>
      <c r="H3" s="127"/>
      <c r="I3" s="2"/>
      <c r="J3" s="2"/>
    </row>
    <row r="4" spans="1:10" s="90" customFormat="1" ht="28.5" customHeight="1" x14ac:dyDescent="0.25">
      <c r="A4" s="93"/>
      <c r="B4" s="92"/>
      <c r="C4" s="91"/>
      <c r="D4" s="91"/>
      <c r="E4" s="91"/>
      <c r="G4" s="108" t="s">
        <v>206</v>
      </c>
      <c r="H4" s="1"/>
      <c r="I4" s="2"/>
      <c r="J4" s="2"/>
    </row>
    <row r="5" spans="1:10" s="90" customFormat="1" ht="63" customHeight="1" x14ac:dyDescent="0.25">
      <c r="A5" s="93"/>
      <c r="B5" s="92"/>
      <c r="C5" s="91"/>
      <c r="D5" s="91"/>
      <c r="E5" s="91"/>
      <c r="G5" s="126" t="s">
        <v>186</v>
      </c>
      <c r="H5" s="126"/>
      <c r="I5" s="2"/>
      <c r="J5" s="2"/>
    </row>
    <row r="6" spans="1:10" s="90" customFormat="1" ht="28.5" customHeight="1" x14ac:dyDescent="0.25">
      <c r="A6" s="93"/>
      <c r="B6" s="92"/>
      <c r="C6" s="91"/>
      <c r="D6" s="91"/>
      <c r="E6" s="91"/>
      <c r="G6" s="134" t="s">
        <v>189</v>
      </c>
      <c r="H6" s="134"/>
      <c r="I6" s="2"/>
      <c r="J6" s="2"/>
    </row>
    <row r="7" spans="1:10" s="90" customFormat="1" ht="26.25" customHeight="1" x14ac:dyDescent="0.25">
      <c r="A7" s="128" t="s">
        <v>149</v>
      </c>
      <c r="B7" s="128"/>
      <c r="C7" s="128"/>
      <c r="D7" s="128"/>
      <c r="E7" s="128"/>
      <c r="F7" s="128"/>
      <c r="G7" s="128"/>
      <c r="H7" s="128"/>
    </row>
    <row r="8" spans="1:10" s="90" customFormat="1" ht="85.5" customHeight="1" x14ac:dyDescent="0.25">
      <c r="A8" s="128" t="s">
        <v>188</v>
      </c>
      <c r="B8" s="128"/>
      <c r="C8" s="128"/>
      <c r="D8" s="128"/>
      <c r="E8" s="128"/>
      <c r="F8" s="128"/>
      <c r="G8" s="128"/>
      <c r="H8" s="128"/>
    </row>
    <row r="9" spans="1:10" s="90" customFormat="1" ht="15.6" customHeight="1" x14ac:dyDescent="0.25">
      <c r="A9" s="89"/>
      <c r="B9" s="89"/>
      <c r="C9" s="89"/>
      <c r="D9" s="89"/>
      <c r="E9" s="89"/>
      <c r="F9" s="88"/>
    </row>
    <row r="10" spans="1:10" s="87" customFormat="1" ht="35.25" customHeight="1" x14ac:dyDescent="0.25">
      <c r="A10" s="130" t="s">
        <v>0</v>
      </c>
      <c r="B10" s="132" t="s">
        <v>1</v>
      </c>
      <c r="C10" s="132" t="s">
        <v>2</v>
      </c>
      <c r="D10" s="130" t="s">
        <v>3</v>
      </c>
      <c r="E10" s="130" t="s">
        <v>4</v>
      </c>
      <c r="F10" s="129" t="s">
        <v>36</v>
      </c>
      <c r="G10" s="129"/>
      <c r="H10" s="129"/>
    </row>
    <row r="11" spans="1:10" s="87" customFormat="1" ht="15.75" customHeight="1" x14ac:dyDescent="0.25">
      <c r="A11" s="131"/>
      <c r="B11" s="133"/>
      <c r="C11" s="133"/>
      <c r="D11" s="131"/>
      <c r="E11" s="131"/>
      <c r="F11" s="86" t="s">
        <v>41</v>
      </c>
      <c r="G11" s="86" t="s">
        <v>42</v>
      </c>
      <c r="H11" s="86" t="s">
        <v>156</v>
      </c>
    </row>
    <row r="12" spans="1:10" s="87" customFormat="1" ht="15.75" x14ac:dyDescent="0.25">
      <c r="A12" s="94" t="s">
        <v>37</v>
      </c>
      <c r="B12" s="94" t="s">
        <v>38</v>
      </c>
      <c r="C12" s="94" t="s">
        <v>39</v>
      </c>
      <c r="D12" s="94" t="s">
        <v>40</v>
      </c>
      <c r="E12" s="95">
        <v>5</v>
      </c>
      <c r="F12" s="96">
        <v>6</v>
      </c>
      <c r="G12" s="95">
        <v>7</v>
      </c>
      <c r="H12" s="96">
        <v>8</v>
      </c>
    </row>
    <row r="13" spans="1:10" s="98" customFormat="1" ht="15.75" x14ac:dyDescent="0.25">
      <c r="A13" s="97" t="s">
        <v>5</v>
      </c>
      <c r="B13" s="37"/>
      <c r="C13" s="38"/>
      <c r="D13" s="37"/>
      <c r="E13" s="37"/>
      <c r="F13" s="39">
        <f>F14+F123</f>
        <v>17896.878780000003</v>
      </c>
      <c r="G13" s="39">
        <f>G14+G123</f>
        <v>12722.84692</v>
      </c>
      <c r="H13" s="39">
        <f>H14+H123</f>
        <v>38177.97</v>
      </c>
    </row>
    <row r="14" spans="1:10" s="98" customFormat="1" ht="15.75" x14ac:dyDescent="0.25">
      <c r="A14" s="36" t="s">
        <v>54</v>
      </c>
      <c r="B14" s="37"/>
      <c r="C14" s="38"/>
      <c r="D14" s="37"/>
      <c r="E14" s="37"/>
      <c r="F14" s="39">
        <f>F15+F26+F33+F44+F62+F75+F81+F87+F110+F116+F100</f>
        <v>7520.3302600000006</v>
      </c>
      <c r="G14" s="39">
        <f t="shared" ref="G14" si="0">G15+G26+G33+G44+G62+G75+G81+G87+G110+G116+G100</f>
        <v>4994.9909999999991</v>
      </c>
      <c r="H14" s="39">
        <f>H15+H26+H33+H44+H62+H75+H81+H87+H110+H116+H100</f>
        <v>29680.185999999998</v>
      </c>
    </row>
    <row r="15" spans="1:10" s="98" customFormat="1" ht="69.75" customHeight="1" x14ac:dyDescent="0.25">
      <c r="A15" s="40" t="s">
        <v>150</v>
      </c>
      <c r="B15" s="76" t="s">
        <v>57</v>
      </c>
      <c r="C15" s="38"/>
      <c r="D15" s="37"/>
      <c r="E15" s="37"/>
      <c r="F15" s="41">
        <f>F16+F21</f>
        <v>60</v>
      </c>
      <c r="G15" s="41">
        <f>G16+G21</f>
        <v>60</v>
      </c>
      <c r="H15" s="41">
        <f>H16+H21</f>
        <v>60</v>
      </c>
    </row>
    <row r="16" spans="1:10" s="98" customFormat="1" ht="28.5" customHeight="1" x14ac:dyDescent="0.25">
      <c r="A16" s="77" t="s">
        <v>59</v>
      </c>
      <c r="B16" s="76" t="s">
        <v>61</v>
      </c>
      <c r="C16" s="38"/>
      <c r="D16" s="37"/>
      <c r="E16" s="37"/>
      <c r="F16" s="41">
        <f>F17</f>
        <v>20</v>
      </c>
      <c r="G16" s="41">
        <f t="shared" ref="G16:H19" si="1">G17</f>
        <v>20</v>
      </c>
      <c r="H16" s="41">
        <f t="shared" si="1"/>
        <v>20</v>
      </c>
    </row>
    <row r="17" spans="1:8" s="98" customFormat="1" ht="31.5" x14ac:dyDescent="0.25">
      <c r="A17" s="70" t="s">
        <v>60</v>
      </c>
      <c r="B17" s="73" t="s">
        <v>62</v>
      </c>
      <c r="C17" s="42"/>
      <c r="D17" s="43"/>
      <c r="E17" s="43"/>
      <c r="F17" s="44">
        <f>F18</f>
        <v>20</v>
      </c>
      <c r="G17" s="44">
        <f t="shared" si="1"/>
        <v>20</v>
      </c>
      <c r="H17" s="44">
        <f t="shared" si="1"/>
        <v>20</v>
      </c>
    </row>
    <row r="18" spans="1:8" s="98" customFormat="1" ht="31.5" x14ac:dyDescent="0.25">
      <c r="A18" s="70" t="s">
        <v>46</v>
      </c>
      <c r="B18" s="73" t="s">
        <v>62</v>
      </c>
      <c r="C18" s="42">
        <v>200</v>
      </c>
      <c r="D18" s="43"/>
      <c r="E18" s="43"/>
      <c r="F18" s="44">
        <f>F19</f>
        <v>20</v>
      </c>
      <c r="G18" s="44">
        <f t="shared" si="1"/>
        <v>20</v>
      </c>
      <c r="H18" s="44">
        <f t="shared" si="1"/>
        <v>20</v>
      </c>
    </row>
    <row r="19" spans="1:8" s="98" customFormat="1" ht="31.5" x14ac:dyDescent="0.25">
      <c r="A19" s="23" t="s">
        <v>47</v>
      </c>
      <c r="B19" s="73" t="s">
        <v>62</v>
      </c>
      <c r="C19" s="42">
        <v>240</v>
      </c>
      <c r="D19" s="43"/>
      <c r="E19" s="43"/>
      <c r="F19" s="44">
        <f>F20</f>
        <v>20</v>
      </c>
      <c r="G19" s="44">
        <f t="shared" si="1"/>
        <v>20</v>
      </c>
      <c r="H19" s="44">
        <f t="shared" si="1"/>
        <v>20</v>
      </c>
    </row>
    <row r="20" spans="1:8" s="98" customFormat="1" ht="15.75" x14ac:dyDescent="0.25">
      <c r="A20" s="23" t="s">
        <v>153</v>
      </c>
      <c r="B20" s="73" t="s">
        <v>62</v>
      </c>
      <c r="C20" s="42">
        <v>240</v>
      </c>
      <c r="D20" s="43" t="s">
        <v>28</v>
      </c>
      <c r="E20" s="59" t="s">
        <v>12</v>
      </c>
      <c r="F20" s="44">
        <v>20</v>
      </c>
      <c r="G20" s="44">
        <v>20</v>
      </c>
      <c r="H20" s="44">
        <v>20</v>
      </c>
    </row>
    <row r="21" spans="1:8" s="98" customFormat="1" ht="31.5" x14ac:dyDescent="0.25">
      <c r="A21" s="77" t="s">
        <v>55</v>
      </c>
      <c r="B21" s="76" t="s">
        <v>61</v>
      </c>
      <c r="C21" s="38"/>
      <c r="D21" s="37"/>
      <c r="E21" s="37"/>
      <c r="F21" s="41">
        <f>F22</f>
        <v>40</v>
      </c>
      <c r="G21" s="41">
        <f t="shared" ref="G21:H24" si="2">G22</f>
        <v>40</v>
      </c>
      <c r="H21" s="41">
        <f t="shared" si="2"/>
        <v>40</v>
      </c>
    </row>
    <row r="22" spans="1:8" s="98" customFormat="1" ht="15.75" x14ac:dyDescent="0.25">
      <c r="A22" s="70" t="s">
        <v>56</v>
      </c>
      <c r="B22" s="73" t="s">
        <v>58</v>
      </c>
      <c r="C22" s="42"/>
      <c r="D22" s="43"/>
      <c r="E22" s="43"/>
      <c r="F22" s="44">
        <f>F23</f>
        <v>40</v>
      </c>
      <c r="G22" s="44">
        <f t="shared" si="2"/>
        <v>40</v>
      </c>
      <c r="H22" s="44">
        <f t="shared" si="2"/>
        <v>40</v>
      </c>
    </row>
    <row r="23" spans="1:8" s="98" customFormat="1" ht="31.5" x14ac:dyDescent="0.25">
      <c r="A23" s="70" t="s">
        <v>46</v>
      </c>
      <c r="B23" s="73" t="s">
        <v>58</v>
      </c>
      <c r="C23" s="42">
        <v>200</v>
      </c>
      <c r="D23" s="43"/>
      <c r="E23" s="43"/>
      <c r="F23" s="44">
        <f>F24</f>
        <v>40</v>
      </c>
      <c r="G23" s="44">
        <f t="shared" si="2"/>
        <v>40</v>
      </c>
      <c r="H23" s="44">
        <f t="shared" si="2"/>
        <v>40</v>
      </c>
    </row>
    <row r="24" spans="1:8" s="98" customFormat="1" ht="31.5" x14ac:dyDescent="0.25">
      <c r="A24" s="23" t="s">
        <v>47</v>
      </c>
      <c r="B24" s="73" t="s">
        <v>58</v>
      </c>
      <c r="C24" s="42">
        <v>240</v>
      </c>
      <c r="D24" s="43"/>
      <c r="E24" s="43"/>
      <c r="F24" s="44">
        <f>F25</f>
        <v>40</v>
      </c>
      <c r="G24" s="44">
        <f t="shared" si="2"/>
        <v>40</v>
      </c>
      <c r="H24" s="44">
        <f t="shared" si="2"/>
        <v>40</v>
      </c>
    </row>
    <row r="25" spans="1:8" s="98" customFormat="1" ht="15.75" x14ac:dyDescent="0.25">
      <c r="A25" s="23" t="s">
        <v>184</v>
      </c>
      <c r="B25" s="73" t="s">
        <v>58</v>
      </c>
      <c r="C25" s="42">
        <v>240</v>
      </c>
      <c r="D25" s="43" t="s">
        <v>25</v>
      </c>
      <c r="E25" s="43" t="s">
        <v>25</v>
      </c>
      <c r="F25" s="44">
        <v>40</v>
      </c>
      <c r="G25" s="44">
        <v>40</v>
      </c>
      <c r="H25" s="44">
        <v>40</v>
      </c>
    </row>
    <row r="26" spans="1:8" s="98" customFormat="1" ht="47.25" x14ac:dyDescent="0.25">
      <c r="A26" s="79" t="s">
        <v>168</v>
      </c>
      <c r="B26" s="83" t="s">
        <v>175</v>
      </c>
      <c r="C26" s="38"/>
      <c r="D26" s="37"/>
      <c r="E26" s="37"/>
      <c r="F26" s="41">
        <f t="shared" ref="F26:F31" si="3">F27</f>
        <v>0</v>
      </c>
      <c r="G26" s="41">
        <f t="shared" ref="G26:H31" si="4">G27</f>
        <v>17.254999999999999</v>
      </c>
      <c r="H26" s="41">
        <f t="shared" si="4"/>
        <v>0</v>
      </c>
    </row>
    <row r="27" spans="1:8" s="98" customFormat="1" ht="15.75" x14ac:dyDescent="0.25">
      <c r="A27" s="80" t="s">
        <v>169</v>
      </c>
      <c r="B27" s="84" t="s">
        <v>176</v>
      </c>
      <c r="C27" s="42"/>
      <c r="D27" s="43"/>
      <c r="E27" s="43"/>
      <c r="F27" s="44">
        <f t="shared" si="3"/>
        <v>0</v>
      </c>
      <c r="G27" s="44">
        <f t="shared" si="4"/>
        <v>17.254999999999999</v>
      </c>
      <c r="H27" s="44">
        <f t="shared" si="4"/>
        <v>0</v>
      </c>
    </row>
    <row r="28" spans="1:8" s="98" customFormat="1" ht="31.5" x14ac:dyDescent="0.25">
      <c r="A28" s="80" t="s">
        <v>170</v>
      </c>
      <c r="B28" s="85" t="s">
        <v>177</v>
      </c>
      <c r="C28" s="42"/>
      <c r="D28" s="43"/>
      <c r="E28" s="43"/>
      <c r="F28" s="44">
        <f t="shared" si="3"/>
        <v>0</v>
      </c>
      <c r="G28" s="44">
        <f t="shared" si="4"/>
        <v>17.254999999999999</v>
      </c>
      <c r="H28" s="44">
        <f t="shared" si="4"/>
        <v>0</v>
      </c>
    </row>
    <row r="29" spans="1:8" s="98" customFormat="1" ht="47.25" x14ac:dyDescent="0.25">
      <c r="A29" s="81" t="s">
        <v>171</v>
      </c>
      <c r="B29" s="84" t="s">
        <v>178</v>
      </c>
      <c r="C29" s="42"/>
      <c r="D29" s="43"/>
      <c r="E29" s="43"/>
      <c r="F29" s="44">
        <f t="shared" si="3"/>
        <v>0</v>
      </c>
      <c r="G29" s="44">
        <f t="shared" si="4"/>
        <v>17.254999999999999</v>
      </c>
      <c r="H29" s="44">
        <f t="shared" si="4"/>
        <v>0</v>
      </c>
    </row>
    <row r="30" spans="1:8" s="98" customFormat="1" ht="15.75" x14ac:dyDescent="0.25">
      <c r="A30" s="81" t="s">
        <v>15</v>
      </c>
      <c r="B30" s="84" t="s">
        <v>178</v>
      </c>
      <c r="C30" s="42">
        <v>300</v>
      </c>
      <c r="D30" s="43"/>
      <c r="E30" s="43"/>
      <c r="F30" s="44">
        <f t="shared" si="3"/>
        <v>0</v>
      </c>
      <c r="G30" s="44">
        <f t="shared" si="4"/>
        <v>17.254999999999999</v>
      </c>
      <c r="H30" s="44">
        <f t="shared" si="4"/>
        <v>0</v>
      </c>
    </row>
    <row r="31" spans="1:8" s="98" customFormat="1" ht="34.5" customHeight="1" x14ac:dyDescent="0.25">
      <c r="A31" s="82" t="s">
        <v>172</v>
      </c>
      <c r="B31" s="84" t="s">
        <v>178</v>
      </c>
      <c r="C31" s="42">
        <v>320</v>
      </c>
      <c r="D31" s="43"/>
      <c r="E31" s="43"/>
      <c r="F31" s="44">
        <f t="shared" si="3"/>
        <v>0</v>
      </c>
      <c r="G31" s="44">
        <f t="shared" si="4"/>
        <v>17.254999999999999</v>
      </c>
      <c r="H31" s="44">
        <f t="shared" si="4"/>
        <v>0</v>
      </c>
    </row>
    <row r="32" spans="1:8" s="98" customFormat="1" ht="15.75" x14ac:dyDescent="0.25">
      <c r="A32" s="81" t="s">
        <v>173</v>
      </c>
      <c r="B32" s="84" t="s">
        <v>178</v>
      </c>
      <c r="C32" s="42">
        <v>320</v>
      </c>
      <c r="D32" s="59" t="s">
        <v>174</v>
      </c>
      <c r="E32" s="59" t="s">
        <v>17</v>
      </c>
      <c r="F32" s="33">
        <f>37.827-37.827</f>
        <v>0</v>
      </c>
      <c r="G32" s="33">
        <v>17.254999999999999</v>
      </c>
      <c r="H32" s="33">
        <v>0</v>
      </c>
    </row>
    <row r="33" spans="1:8" s="98" customFormat="1" ht="52.5" customHeight="1" x14ac:dyDescent="0.25">
      <c r="A33" s="45" t="s">
        <v>214</v>
      </c>
      <c r="B33" s="46" t="s">
        <v>43</v>
      </c>
      <c r="C33" s="47"/>
      <c r="D33" s="48"/>
      <c r="E33" s="48"/>
      <c r="F33" s="41">
        <f>F34+F39</f>
        <v>100</v>
      </c>
      <c r="G33" s="41">
        <f t="shared" ref="G33:H33" si="5">G34+G39</f>
        <v>25</v>
      </c>
      <c r="H33" s="41">
        <f t="shared" si="5"/>
        <v>25</v>
      </c>
    </row>
    <row r="34" spans="1:8" ht="31.5" x14ac:dyDescent="0.25">
      <c r="A34" s="45" t="s">
        <v>44</v>
      </c>
      <c r="B34" s="46" t="s">
        <v>48</v>
      </c>
      <c r="C34" s="47"/>
      <c r="D34" s="48"/>
      <c r="E34" s="48"/>
      <c r="F34" s="41">
        <f>F35</f>
        <v>95</v>
      </c>
      <c r="G34" s="41">
        <f t="shared" ref="G34:H37" si="6">G35</f>
        <v>20</v>
      </c>
      <c r="H34" s="41">
        <f t="shared" si="6"/>
        <v>20</v>
      </c>
    </row>
    <row r="35" spans="1:8" ht="15.75" x14ac:dyDescent="0.25">
      <c r="A35" s="70" t="s">
        <v>45</v>
      </c>
      <c r="B35" s="8" t="s">
        <v>49</v>
      </c>
      <c r="C35" s="49"/>
      <c r="D35" s="50"/>
      <c r="E35" s="50"/>
      <c r="F35" s="51">
        <f>F36</f>
        <v>95</v>
      </c>
      <c r="G35" s="51">
        <f t="shared" si="6"/>
        <v>20</v>
      </c>
      <c r="H35" s="51">
        <f t="shared" si="6"/>
        <v>20</v>
      </c>
    </row>
    <row r="36" spans="1:8" ht="31.5" x14ac:dyDescent="0.25">
      <c r="A36" s="70" t="s">
        <v>46</v>
      </c>
      <c r="B36" s="8" t="s">
        <v>49</v>
      </c>
      <c r="C36" s="49">
        <v>200</v>
      </c>
      <c r="D36" s="50"/>
      <c r="E36" s="50"/>
      <c r="F36" s="51">
        <f>F37</f>
        <v>95</v>
      </c>
      <c r="G36" s="51">
        <f t="shared" si="6"/>
        <v>20</v>
      </c>
      <c r="H36" s="51">
        <f t="shared" si="6"/>
        <v>20</v>
      </c>
    </row>
    <row r="37" spans="1:8" ht="31.5" x14ac:dyDescent="0.25">
      <c r="A37" s="25" t="s">
        <v>47</v>
      </c>
      <c r="B37" s="8" t="s">
        <v>49</v>
      </c>
      <c r="C37" s="49">
        <v>240</v>
      </c>
      <c r="D37" s="50"/>
      <c r="E37" s="50"/>
      <c r="F37" s="51">
        <f>F38</f>
        <v>95</v>
      </c>
      <c r="G37" s="51">
        <f t="shared" si="6"/>
        <v>20</v>
      </c>
      <c r="H37" s="51">
        <f t="shared" si="6"/>
        <v>20</v>
      </c>
    </row>
    <row r="38" spans="1:8" ht="47.25" x14ac:dyDescent="0.25">
      <c r="A38" s="70" t="s">
        <v>50</v>
      </c>
      <c r="B38" s="8" t="s">
        <v>49</v>
      </c>
      <c r="C38" s="49">
        <v>240</v>
      </c>
      <c r="D38" s="50" t="s">
        <v>17</v>
      </c>
      <c r="E38" s="50" t="s">
        <v>20</v>
      </c>
      <c r="F38" s="51">
        <f>95</f>
        <v>95</v>
      </c>
      <c r="G38" s="51">
        <v>20</v>
      </c>
      <c r="H38" s="51">
        <v>20</v>
      </c>
    </row>
    <row r="39" spans="1:8" ht="63" x14ac:dyDescent="0.25">
      <c r="A39" s="45" t="s">
        <v>199</v>
      </c>
      <c r="B39" s="46" t="s">
        <v>52</v>
      </c>
      <c r="C39" s="47"/>
      <c r="D39" s="48"/>
      <c r="E39" s="48"/>
      <c r="F39" s="41">
        <f>F40</f>
        <v>5</v>
      </c>
      <c r="G39" s="41">
        <f t="shared" ref="G39:H42" si="7">G40</f>
        <v>5</v>
      </c>
      <c r="H39" s="41">
        <f t="shared" si="7"/>
        <v>5</v>
      </c>
    </row>
    <row r="40" spans="1:8" ht="78.75" x14ac:dyDescent="0.25">
      <c r="A40" s="70" t="s">
        <v>51</v>
      </c>
      <c r="B40" s="8" t="s">
        <v>53</v>
      </c>
      <c r="C40" s="49"/>
      <c r="D40" s="50"/>
      <c r="E40" s="50"/>
      <c r="F40" s="51">
        <f>F41</f>
        <v>5</v>
      </c>
      <c r="G40" s="51">
        <f t="shared" si="7"/>
        <v>5</v>
      </c>
      <c r="H40" s="51">
        <f t="shared" si="7"/>
        <v>5</v>
      </c>
    </row>
    <row r="41" spans="1:8" ht="31.5" x14ac:dyDescent="0.25">
      <c r="A41" s="70" t="s">
        <v>46</v>
      </c>
      <c r="B41" s="8" t="s">
        <v>53</v>
      </c>
      <c r="C41" s="49">
        <v>200</v>
      </c>
      <c r="D41" s="50"/>
      <c r="E41" s="50"/>
      <c r="F41" s="51">
        <f>F42</f>
        <v>5</v>
      </c>
      <c r="G41" s="51">
        <f t="shared" si="7"/>
        <v>5</v>
      </c>
      <c r="H41" s="51">
        <f t="shared" si="7"/>
        <v>5</v>
      </c>
    </row>
    <row r="42" spans="1:8" ht="31.5" x14ac:dyDescent="0.25">
      <c r="A42" s="25" t="s">
        <v>47</v>
      </c>
      <c r="B42" s="8" t="s">
        <v>53</v>
      </c>
      <c r="C42" s="49">
        <v>240</v>
      </c>
      <c r="D42" s="50"/>
      <c r="E42" s="50"/>
      <c r="F42" s="51">
        <f>F43</f>
        <v>5</v>
      </c>
      <c r="G42" s="51">
        <f t="shared" si="7"/>
        <v>5</v>
      </c>
      <c r="H42" s="51">
        <f t="shared" si="7"/>
        <v>5</v>
      </c>
    </row>
    <row r="43" spans="1:8" ht="47.25" x14ac:dyDescent="0.25">
      <c r="A43" s="70" t="s">
        <v>50</v>
      </c>
      <c r="B43" s="8" t="s">
        <v>53</v>
      </c>
      <c r="C43" s="49">
        <v>240</v>
      </c>
      <c r="D43" s="50" t="s">
        <v>17</v>
      </c>
      <c r="E43" s="50" t="s">
        <v>20</v>
      </c>
      <c r="F43" s="51">
        <v>5</v>
      </c>
      <c r="G43" s="51">
        <v>5</v>
      </c>
      <c r="H43" s="51">
        <v>5</v>
      </c>
    </row>
    <row r="44" spans="1:8" ht="56.25" customHeight="1" x14ac:dyDescent="0.25">
      <c r="A44" s="40" t="s">
        <v>145</v>
      </c>
      <c r="B44" s="46" t="s">
        <v>72</v>
      </c>
      <c r="C44" s="49"/>
      <c r="D44" s="50"/>
      <c r="E44" s="50"/>
      <c r="F44" s="34">
        <f>F45</f>
        <v>2862.1817799999999</v>
      </c>
      <c r="G44" s="34">
        <f t="shared" ref="G44:H44" si="8">G45</f>
        <v>2326.886</v>
      </c>
      <c r="H44" s="34">
        <f t="shared" si="8"/>
        <v>2326.886</v>
      </c>
    </row>
    <row r="45" spans="1:8" ht="94.5" x14ac:dyDescent="0.25">
      <c r="A45" s="40" t="s">
        <v>68</v>
      </c>
      <c r="B45" s="46" t="s">
        <v>73</v>
      </c>
      <c r="C45" s="47"/>
      <c r="D45" s="48"/>
      <c r="E45" s="48"/>
      <c r="F45" s="41">
        <f>F46+F50+F54+F58</f>
        <v>2862.1817799999999</v>
      </c>
      <c r="G45" s="41">
        <f>G46+G50+G54+G58</f>
        <v>2326.886</v>
      </c>
      <c r="H45" s="41">
        <f>H46+H50+H54+H58</f>
        <v>2326.886</v>
      </c>
    </row>
    <row r="46" spans="1:8" ht="15.75" x14ac:dyDescent="0.25">
      <c r="A46" s="70" t="s">
        <v>69</v>
      </c>
      <c r="B46" s="8" t="s">
        <v>191</v>
      </c>
      <c r="C46" s="49"/>
      <c r="D46" s="50"/>
      <c r="E46" s="50"/>
      <c r="F46" s="51">
        <f>F47</f>
        <v>650.52</v>
      </c>
      <c r="G46" s="51">
        <f t="shared" ref="G46:H48" si="9">G47</f>
        <v>848</v>
      </c>
      <c r="H46" s="51">
        <f t="shared" si="9"/>
        <v>718</v>
      </c>
    </row>
    <row r="47" spans="1:8" ht="31.5" x14ac:dyDescent="0.25">
      <c r="A47" s="70" t="s">
        <v>46</v>
      </c>
      <c r="B47" s="8" t="s">
        <v>191</v>
      </c>
      <c r="C47" s="49">
        <v>200</v>
      </c>
      <c r="D47" s="50"/>
      <c r="E47" s="50"/>
      <c r="F47" s="51">
        <f>F48</f>
        <v>650.52</v>
      </c>
      <c r="G47" s="51">
        <f t="shared" si="9"/>
        <v>848</v>
      </c>
      <c r="H47" s="51">
        <f t="shared" si="9"/>
        <v>718</v>
      </c>
    </row>
    <row r="48" spans="1:8" ht="31.5" x14ac:dyDescent="0.25">
      <c r="A48" s="23" t="s">
        <v>47</v>
      </c>
      <c r="B48" s="8" t="s">
        <v>191</v>
      </c>
      <c r="C48" s="49">
        <v>240</v>
      </c>
      <c r="D48" s="50"/>
      <c r="E48" s="50"/>
      <c r="F48" s="51">
        <f>F49</f>
        <v>650.52</v>
      </c>
      <c r="G48" s="51">
        <f t="shared" si="9"/>
        <v>848</v>
      </c>
      <c r="H48" s="51">
        <f t="shared" si="9"/>
        <v>718</v>
      </c>
    </row>
    <row r="49" spans="1:8" ht="27" customHeight="1" x14ac:dyDescent="0.25">
      <c r="A49" s="72" t="s">
        <v>31</v>
      </c>
      <c r="B49" s="8" t="s">
        <v>191</v>
      </c>
      <c r="C49" s="49">
        <v>240</v>
      </c>
      <c r="D49" s="52" t="s">
        <v>11</v>
      </c>
      <c r="E49" s="52" t="s">
        <v>20</v>
      </c>
      <c r="F49" s="51">
        <v>650.52</v>
      </c>
      <c r="G49" s="51">
        <v>848</v>
      </c>
      <c r="H49" s="51">
        <v>718</v>
      </c>
    </row>
    <row r="50" spans="1:8" ht="47.25" x14ac:dyDescent="0.25">
      <c r="A50" s="70" t="s">
        <v>70</v>
      </c>
      <c r="B50" s="73" t="s">
        <v>192</v>
      </c>
      <c r="C50" s="49"/>
      <c r="D50" s="50"/>
      <c r="E50" s="50"/>
      <c r="F50" s="51">
        <f>F51</f>
        <v>498.66178000000002</v>
      </c>
      <c r="G50" s="51">
        <f t="shared" ref="G50:H52" si="10">G51</f>
        <v>81.885999999999996</v>
      </c>
      <c r="H50" s="51">
        <f t="shared" si="10"/>
        <v>181.886</v>
      </c>
    </row>
    <row r="51" spans="1:8" ht="31.5" x14ac:dyDescent="0.25">
      <c r="A51" s="70" t="s">
        <v>46</v>
      </c>
      <c r="B51" s="73" t="s">
        <v>192</v>
      </c>
      <c r="C51" s="49">
        <v>200</v>
      </c>
      <c r="D51" s="50"/>
      <c r="E51" s="50"/>
      <c r="F51" s="51">
        <f>F52</f>
        <v>498.66178000000002</v>
      </c>
      <c r="G51" s="51">
        <f t="shared" si="10"/>
        <v>81.885999999999996</v>
      </c>
      <c r="H51" s="51">
        <f t="shared" si="10"/>
        <v>181.886</v>
      </c>
    </row>
    <row r="52" spans="1:8" ht="31.5" x14ac:dyDescent="0.25">
      <c r="A52" s="23" t="s">
        <v>47</v>
      </c>
      <c r="B52" s="73" t="s">
        <v>192</v>
      </c>
      <c r="C52" s="49">
        <v>240</v>
      </c>
      <c r="D52" s="50"/>
      <c r="E52" s="50"/>
      <c r="F52" s="51">
        <f>F53</f>
        <v>498.66178000000002</v>
      </c>
      <c r="G52" s="51">
        <f t="shared" si="10"/>
        <v>81.885999999999996</v>
      </c>
      <c r="H52" s="51">
        <v>181.886</v>
      </c>
    </row>
    <row r="53" spans="1:8" ht="15.75" x14ac:dyDescent="0.25">
      <c r="A53" s="72" t="s">
        <v>31</v>
      </c>
      <c r="B53" s="73" t="s">
        <v>192</v>
      </c>
      <c r="C53" s="49">
        <v>240</v>
      </c>
      <c r="D53" s="52" t="s">
        <v>11</v>
      </c>
      <c r="E53" s="52" t="s">
        <v>20</v>
      </c>
      <c r="F53" s="51">
        <v>498.66178000000002</v>
      </c>
      <c r="G53" s="51">
        <v>81.885999999999996</v>
      </c>
      <c r="H53" s="51">
        <v>181.886</v>
      </c>
    </row>
    <row r="54" spans="1:8" ht="47.25" x14ac:dyDescent="0.25">
      <c r="A54" s="53" t="s">
        <v>71</v>
      </c>
      <c r="B54" s="8" t="s">
        <v>193</v>
      </c>
      <c r="C54" s="49"/>
      <c r="D54" s="50"/>
      <c r="E54" s="50"/>
      <c r="F54" s="51">
        <f>F55</f>
        <v>975</v>
      </c>
      <c r="G54" s="51">
        <f t="shared" ref="G54:H56" si="11">G55</f>
        <v>819</v>
      </c>
      <c r="H54" s="51">
        <f t="shared" si="11"/>
        <v>819</v>
      </c>
    </row>
    <row r="55" spans="1:8" ht="31.5" x14ac:dyDescent="0.25">
      <c r="A55" s="70" t="s">
        <v>46</v>
      </c>
      <c r="B55" s="8" t="s">
        <v>193</v>
      </c>
      <c r="C55" s="49">
        <v>200</v>
      </c>
      <c r="D55" s="50"/>
      <c r="E55" s="50"/>
      <c r="F55" s="51">
        <f>F56</f>
        <v>975</v>
      </c>
      <c r="G55" s="51">
        <f t="shared" si="11"/>
        <v>819</v>
      </c>
      <c r="H55" s="51">
        <f t="shared" si="11"/>
        <v>819</v>
      </c>
    </row>
    <row r="56" spans="1:8" ht="31.5" x14ac:dyDescent="0.25">
      <c r="A56" s="23" t="s">
        <v>47</v>
      </c>
      <c r="B56" s="8" t="s">
        <v>193</v>
      </c>
      <c r="C56" s="49">
        <v>240</v>
      </c>
      <c r="D56" s="50"/>
      <c r="E56" s="50"/>
      <c r="F56" s="51">
        <f>F57</f>
        <v>975</v>
      </c>
      <c r="G56" s="51">
        <f t="shared" si="11"/>
        <v>819</v>
      </c>
      <c r="H56" s="51">
        <f t="shared" si="11"/>
        <v>819</v>
      </c>
    </row>
    <row r="57" spans="1:8" ht="31.5" customHeight="1" x14ac:dyDescent="0.25">
      <c r="A57" s="72" t="s">
        <v>31</v>
      </c>
      <c r="B57" s="8" t="s">
        <v>193</v>
      </c>
      <c r="C57" s="49">
        <v>240</v>
      </c>
      <c r="D57" s="52" t="s">
        <v>11</v>
      </c>
      <c r="E57" s="52" t="s">
        <v>20</v>
      </c>
      <c r="F57" s="51">
        <f>119+700+31+125</f>
        <v>975</v>
      </c>
      <c r="G57" s="51">
        <f t="shared" ref="G57:H57" si="12">119+700</f>
        <v>819</v>
      </c>
      <c r="H57" s="51">
        <f t="shared" si="12"/>
        <v>819</v>
      </c>
    </row>
    <row r="58" spans="1:8" ht="47.25" x14ac:dyDescent="0.25">
      <c r="A58" s="70" t="s">
        <v>187</v>
      </c>
      <c r="B58" s="73" t="s">
        <v>194</v>
      </c>
      <c r="C58" s="49"/>
      <c r="D58" s="52"/>
      <c r="E58" s="52"/>
      <c r="F58" s="51">
        <f>F59</f>
        <v>738</v>
      </c>
      <c r="G58" s="51">
        <f t="shared" ref="G58:H60" si="13">G59</f>
        <v>578</v>
      </c>
      <c r="H58" s="51">
        <f t="shared" si="13"/>
        <v>608</v>
      </c>
    </row>
    <row r="59" spans="1:8" ht="31.5" x14ac:dyDescent="0.25">
      <c r="A59" s="70" t="s">
        <v>46</v>
      </c>
      <c r="B59" s="73" t="s">
        <v>194</v>
      </c>
      <c r="C59" s="49">
        <v>200</v>
      </c>
      <c r="D59" s="50"/>
      <c r="E59" s="50"/>
      <c r="F59" s="51">
        <f>F60</f>
        <v>738</v>
      </c>
      <c r="G59" s="51">
        <f t="shared" si="13"/>
        <v>578</v>
      </c>
      <c r="H59" s="51">
        <f t="shared" si="13"/>
        <v>608</v>
      </c>
    </row>
    <row r="60" spans="1:8" ht="31.5" x14ac:dyDescent="0.25">
      <c r="A60" s="23" t="s">
        <v>47</v>
      </c>
      <c r="B60" s="73" t="s">
        <v>194</v>
      </c>
      <c r="C60" s="49">
        <v>240</v>
      </c>
      <c r="D60" s="50"/>
      <c r="E60" s="50"/>
      <c r="F60" s="51">
        <f>F61</f>
        <v>738</v>
      </c>
      <c r="G60" s="51">
        <f t="shared" si="13"/>
        <v>578</v>
      </c>
      <c r="H60" s="51">
        <f t="shared" si="13"/>
        <v>608</v>
      </c>
    </row>
    <row r="61" spans="1:8" ht="15.75" x14ac:dyDescent="0.25">
      <c r="A61" s="72" t="s">
        <v>31</v>
      </c>
      <c r="B61" s="73" t="s">
        <v>194</v>
      </c>
      <c r="C61" s="49">
        <v>240</v>
      </c>
      <c r="D61" s="52" t="s">
        <v>11</v>
      </c>
      <c r="E61" s="52" t="s">
        <v>20</v>
      </c>
      <c r="F61" s="51">
        <f>648+90</f>
        <v>738</v>
      </c>
      <c r="G61" s="51">
        <v>578</v>
      </c>
      <c r="H61" s="51">
        <v>608</v>
      </c>
    </row>
    <row r="62" spans="1:8" ht="47.25" x14ac:dyDescent="0.25">
      <c r="A62" s="54" t="s">
        <v>63</v>
      </c>
      <c r="B62" s="55" t="s">
        <v>65</v>
      </c>
      <c r="C62" s="49"/>
      <c r="D62" s="50"/>
      <c r="E62" s="50"/>
      <c r="F62" s="34">
        <f t="shared" ref="F62:F67" si="14">F63</f>
        <v>300</v>
      </c>
      <c r="G62" s="34">
        <f t="shared" ref="G62:H66" si="15">G63</f>
        <v>100</v>
      </c>
      <c r="H62" s="34">
        <f t="shared" si="15"/>
        <v>26884.95</v>
      </c>
    </row>
    <row r="63" spans="1:8" ht="31.5" x14ac:dyDescent="0.25">
      <c r="A63" s="57" t="s">
        <v>146</v>
      </c>
      <c r="B63" s="56" t="s">
        <v>67</v>
      </c>
      <c r="C63" s="38"/>
      <c r="D63" s="37"/>
      <c r="E63" s="37"/>
      <c r="F63" s="39">
        <f>F69</f>
        <v>300</v>
      </c>
      <c r="G63" s="39">
        <f t="shared" ref="G63:H63" si="16">G69</f>
        <v>100</v>
      </c>
      <c r="H63" s="39">
        <f t="shared" si="16"/>
        <v>26884.95</v>
      </c>
    </row>
    <row r="64" spans="1:8" ht="15.75" x14ac:dyDescent="0.25">
      <c r="A64" s="57" t="s">
        <v>64</v>
      </c>
      <c r="B64" s="56" t="s">
        <v>66</v>
      </c>
      <c r="C64" s="58"/>
      <c r="D64" s="59"/>
      <c r="E64" s="59"/>
      <c r="F64" s="60">
        <f t="shared" si="14"/>
        <v>0</v>
      </c>
      <c r="G64" s="60">
        <f t="shared" si="15"/>
        <v>0</v>
      </c>
      <c r="H64" s="60">
        <f t="shared" si="15"/>
        <v>0</v>
      </c>
    </row>
    <row r="65" spans="1:8" ht="15.75" x14ac:dyDescent="0.25">
      <c r="A65" s="70" t="s">
        <v>213</v>
      </c>
      <c r="B65" s="56" t="s">
        <v>66</v>
      </c>
      <c r="C65" s="58"/>
      <c r="D65" s="59"/>
      <c r="E65" s="59"/>
      <c r="F65" s="61">
        <f t="shared" si="14"/>
        <v>0</v>
      </c>
      <c r="G65" s="61">
        <f t="shared" si="15"/>
        <v>0</v>
      </c>
      <c r="H65" s="61">
        <f t="shared" si="15"/>
        <v>0</v>
      </c>
    </row>
    <row r="66" spans="1:8" ht="31.5" x14ac:dyDescent="0.25">
      <c r="A66" s="70" t="s">
        <v>46</v>
      </c>
      <c r="B66" s="56" t="s">
        <v>66</v>
      </c>
      <c r="C66" s="58">
        <v>200</v>
      </c>
      <c r="D66" s="59"/>
      <c r="E66" s="59"/>
      <c r="F66" s="61">
        <f t="shared" si="14"/>
        <v>0</v>
      </c>
      <c r="G66" s="61">
        <f t="shared" si="15"/>
        <v>0</v>
      </c>
      <c r="H66" s="61">
        <f t="shared" si="15"/>
        <v>0</v>
      </c>
    </row>
    <row r="67" spans="1:8" ht="31.5" x14ac:dyDescent="0.25">
      <c r="A67" s="23" t="s">
        <v>47</v>
      </c>
      <c r="B67" s="56" t="s">
        <v>66</v>
      </c>
      <c r="C67" s="58">
        <v>240</v>
      </c>
      <c r="D67" s="59"/>
      <c r="E67" s="59"/>
      <c r="F67" s="61">
        <f t="shared" si="14"/>
        <v>0</v>
      </c>
      <c r="G67" s="61">
        <v>0</v>
      </c>
      <c r="H67" s="61">
        <v>0</v>
      </c>
    </row>
    <row r="68" spans="1:8" ht="15.75" x14ac:dyDescent="0.25">
      <c r="A68" s="23" t="s">
        <v>195</v>
      </c>
      <c r="B68" s="56" t="s">
        <v>66</v>
      </c>
      <c r="C68" s="42">
        <v>240</v>
      </c>
      <c r="D68" s="59" t="s">
        <v>22</v>
      </c>
      <c r="E68" s="59" t="s">
        <v>21</v>
      </c>
      <c r="F68" s="60">
        <v>0</v>
      </c>
      <c r="G68" s="60">
        <v>0</v>
      </c>
      <c r="H68" s="60">
        <v>0</v>
      </c>
    </row>
    <row r="69" spans="1:8" ht="15.75" x14ac:dyDescent="0.25">
      <c r="A69" s="57" t="s">
        <v>64</v>
      </c>
      <c r="B69" s="56" t="s">
        <v>207</v>
      </c>
      <c r="C69" s="58"/>
      <c r="D69" s="59"/>
      <c r="E69" s="59"/>
      <c r="F69" s="60">
        <f>F70</f>
        <v>300</v>
      </c>
      <c r="G69" s="60">
        <f t="shared" ref="G69:H72" si="17">G70</f>
        <v>100</v>
      </c>
      <c r="H69" s="60">
        <f t="shared" si="17"/>
        <v>26884.95</v>
      </c>
    </row>
    <row r="70" spans="1:8" ht="15.75" x14ac:dyDescent="0.25">
      <c r="A70" s="70" t="s">
        <v>213</v>
      </c>
      <c r="B70" s="56" t="s">
        <v>207</v>
      </c>
      <c r="C70" s="123"/>
      <c r="D70" s="124"/>
      <c r="E70" s="124"/>
      <c r="F70" s="60">
        <f>F71</f>
        <v>300</v>
      </c>
      <c r="G70" s="60">
        <f t="shared" si="17"/>
        <v>100</v>
      </c>
      <c r="H70" s="60">
        <f t="shared" si="17"/>
        <v>26884.95</v>
      </c>
    </row>
    <row r="71" spans="1:8" ht="31.5" x14ac:dyDescent="0.25">
      <c r="A71" s="70" t="s">
        <v>211</v>
      </c>
      <c r="B71" s="56" t="s">
        <v>207</v>
      </c>
      <c r="C71" s="96">
        <v>400</v>
      </c>
      <c r="D71" s="94"/>
      <c r="E71" s="94"/>
      <c r="F71" s="60">
        <f>F72</f>
        <v>300</v>
      </c>
      <c r="G71" s="60">
        <f t="shared" si="17"/>
        <v>100</v>
      </c>
      <c r="H71" s="60">
        <f t="shared" si="17"/>
        <v>26884.95</v>
      </c>
    </row>
    <row r="72" spans="1:8" ht="15.75" x14ac:dyDescent="0.25">
      <c r="A72" s="23" t="s">
        <v>212</v>
      </c>
      <c r="B72" s="56" t="s">
        <v>207</v>
      </c>
      <c r="C72" s="96">
        <v>410</v>
      </c>
      <c r="D72" s="94"/>
      <c r="E72" s="94"/>
      <c r="F72" s="60">
        <f>F73</f>
        <v>300</v>
      </c>
      <c r="G72" s="60">
        <f t="shared" si="17"/>
        <v>100</v>
      </c>
      <c r="H72" s="60">
        <f t="shared" si="17"/>
        <v>26884.95</v>
      </c>
    </row>
    <row r="73" spans="1:8" ht="15.75" x14ac:dyDescent="0.25">
      <c r="A73" s="23" t="s">
        <v>195</v>
      </c>
      <c r="B73" s="56" t="s">
        <v>207</v>
      </c>
      <c r="C73" s="96">
        <v>410</v>
      </c>
      <c r="D73" s="94" t="s">
        <v>22</v>
      </c>
      <c r="E73" s="94" t="s">
        <v>21</v>
      </c>
      <c r="F73" s="60">
        <f>285+15</f>
        <v>300</v>
      </c>
      <c r="G73" s="60">
        <v>100</v>
      </c>
      <c r="H73" s="60">
        <f>100+25540.7+1244.25</f>
        <v>26884.95</v>
      </c>
    </row>
    <row r="74" spans="1:8" ht="15.75" x14ac:dyDescent="0.25">
      <c r="A74" s="23"/>
      <c r="B74" s="56"/>
      <c r="C74" s="42"/>
      <c r="D74" s="59"/>
      <c r="E74" s="59"/>
      <c r="F74" s="60"/>
      <c r="G74" s="60"/>
      <c r="H74" s="60"/>
    </row>
    <row r="75" spans="1:8" ht="68.25" customHeight="1" x14ac:dyDescent="0.25">
      <c r="A75" s="40" t="s">
        <v>147</v>
      </c>
      <c r="B75" s="62" t="s">
        <v>77</v>
      </c>
      <c r="C75" s="58"/>
      <c r="D75" s="59"/>
      <c r="E75" s="59"/>
      <c r="F75" s="34">
        <f>F76</f>
        <v>1799.21848</v>
      </c>
      <c r="G75" s="34">
        <f t="shared" ref="G75:H79" si="18">G76</f>
        <v>1882.1</v>
      </c>
      <c r="H75" s="34">
        <f t="shared" si="18"/>
        <v>0</v>
      </c>
    </row>
    <row r="76" spans="1:8" ht="63" x14ac:dyDescent="0.25">
      <c r="A76" s="23" t="s">
        <v>148</v>
      </c>
      <c r="B76" s="13" t="s">
        <v>75</v>
      </c>
      <c r="C76" s="58"/>
      <c r="D76" s="59"/>
      <c r="E76" s="59"/>
      <c r="F76" s="61">
        <f>F77</f>
        <v>1799.21848</v>
      </c>
      <c r="G76" s="61">
        <f t="shared" si="18"/>
        <v>1882.1</v>
      </c>
      <c r="H76" s="61">
        <f t="shared" si="18"/>
        <v>0</v>
      </c>
    </row>
    <row r="77" spans="1:8" ht="31.5" x14ac:dyDescent="0.25">
      <c r="A77" s="70" t="s">
        <v>74</v>
      </c>
      <c r="B77" s="13" t="s">
        <v>76</v>
      </c>
      <c r="C77" s="58"/>
      <c r="D77" s="59"/>
      <c r="E77" s="59"/>
      <c r="F77" s="61">
        <f>F78</f>
        <v>1799.21848</v>
      </c>
      <c r="G77" s="61">
        <f t="shared" si="18"/>
        <v>1882.1</v>
      </c>
      <c r="H77" s="61">
        <f t="shared" si="18"/>
        <v>0</v>
      </c>
    </row>
    <row r="78" spans="1:8" ht="31.5" x14ac:dyDescent="0.25">
      <c r="A78" s="70" t="s">
        <v>46</v>
      </c>
      <c r="B78" s="13" t="s">
        <v>76</v>
      </c>
      <c r="C78" s="58">
        <v>200</v>
      </c>
      <c r="D78" s="59"/>
      <c r="E78" s="59"/>
      <c r="F78" s="61">
        <f>F79</f>
        <v>1799.21848</v>
      </c>
      <c r="G78" s="61">
        <f t="shared" si="18"/>
        <v>1882.1</v>
      </c>
      <c r="H78" s="61">
        <f t="shared" si="18"/>
        <v>0</v>
      </c>
    </row>
    <row r="79" spans="1:8" ht="31.5" x14ac:dyDescent="0.25">
      <c r="A79" s="23" t="s">
        <v>47</v>
      </c>
      <c r="B79" s="13" t="s">
        <v>76</v>
      </c>
      <c r="C79" s="58">
        <v>240</v>
      </c>
      <c r="D79" s="59"/>
      <c r="E79" s="59"/>
      <c r="F79" s="61">
        <f>F80</f>
        <v>1799.21848</v>
      </c>
      <c r="G79" s="61">
        <f t="shared" si="18"/>
        <v>1882.1</v>
      </c>
      <c r="H79" s="61">
        <f t="shared" si="18"/>
        <v>0</v>
      </c>
    </row>
    <row r="80" spans="1:8" ht="15.75" x14ac:dyDescent="0.25">
      <c r="A80" s="23" t="s">
        <v>29</v>
      </c>
      <c r="B80" s="13" t="s">
        <v>76</v>
      </c>
      <c r="C80" s="58">
        <v>240</v>
      </c>
      <c r="D80" s="43" t="s">
        <v>22</v>
      </c>
      <c r="E80" s="43" t="s">
        <v>17</v>
      </c>
      <c r="F80" s="33">
        <f>1889-89.78152</f>
        <v>1799.21848</v>
      </c>
      <c r="G80" s="33">
        <f>1262.1+620</f>
        <v>1882.1</v>
      </c>
      <c r="H80" s="33">
        <v>0</v>
      </c>
    </row>
    <row r="81" spans="1:8" ht="63" x14ac:dyDescent="0.25">
      <c r="A81" s="40" t="s">
        <v>151</v>
      </c>
      <c r="B81" s="62" t="s">
        <v>80</v>
      </c>
      <c r="C81" s="58"/>
      <c r="D81" s="59"/>
      <c r="E81" s="59"/>
      <c r="F81" s="34">
        <f>F82</f>
        <v>36</v>
      </c>
      <c r="G81" s="34">
        <f t="shared" ref="G81:H85" si="19">G82</f>
        <v>36</v>
      </c>
      <c r="H81" s="34">
        <f t="shared" si="19"/>
        <v>36</v>
      </c>
    </row>
    <row r="82" spans="1:8" ht="31.5" x14ac:dyDescent="0.25">
      <c r="A82" s="40" t="s">
        <v>78</v>
      </c>
      <c r="B82" s="62" t="s">
        <v>154</v>
      </c>
      <c r="C82" s="38"/>
      <c r="D82" s="37"/>
      <c r="E82" s="37"/>
      <c r="F82" s="41">
        <f>F83</f>
        <v>36</v>
      </c>
      <c r="G82" s="41">
        <f t="shared" si="19"/>
        <v>36</v>
      </c>
      <c r="H82" s="41">
        <f t="shared" si="19"/>
        <v>36</v>
      </c>
    </row>
    <row r="83" spans="1:8" ht="31.5" x14ac:dyDescent="0.25">
      <c r="A83" s="70" t="s">
        <v>79</v>
      </c>
      <c r="B83" s="13" t="s">
        <v>154</v>
      </c>
      <c r="C83" s="58"/>
      <c r="D83" s="59"/>
      <c r="E83" s="59"/>
      <c r="F83" s="51">
        <f>F84</f>
        <v>36</v>
      </c>
      <c r="G83" s="51">
        <f t="shared" si="19"/>
        <v>36</v>
      </c>
      <c r="H83" s="51">
        <f t="shared" si="19"/>
        <v>36</v>
      </c>
    </row>
    <row r="84" spans="1:8" ht="31.5" x14ac:dyDescent="0.25">
      <c r="A84" s="70" t="s">
        <v>46</v>
      </c>
      <c r="B84" s="13" t="s">
        <v>154</v>
      </c>
      <c r="C84" s="58">
        <v>200</v>
      </c>
      <c r="D84" s="59"/>
      <c r="E84" s="59"/>
      <c r="F84" s="51">
        <f>F85</f>
        <v>36</v>
      </c>
      <c r="G84" s="51">
        <f t="shared" si="19"/>
        <v>36</v>
      </c>
      <c r="H84" s="51">
        <f t="shared" si="19"/>
        <v>36</v>
      </c>
    </row>
    <row r="85" spans="1:8" ht="31.5" x14ac:dyDescent="0.25">
      <c r="A85" s="23" t="s">
        <v>47</v>
      </c>
      <c r="B85" s="13" t="s">
        <v>154</v>
      </c>
      <c r="C85" s="58">
        <v>240</v>
      </c>
      <c r="D85" s="59"/>
      <c r="E85" s="59"/>
      <c r="F85" s="51">
        <f>F86</f>
        <v>36</v>
      </c>
      <c r="G85" s="51">
        <f t="shared" si="19"/>
        <v>36</v>
      </c>
      <c r="H85" s="51">
        <f t="shared" si="19"/>
        <v>36</v>
      </c>
    </row>
    <row r="86" spans="1:8" ht="15.75" x14ac:dyDescent="0.25">
      <c r="A86" s="23" t="s">
        <v>29</v>
      </c>
      <c r="B86" s="13" t="s">
        <v>154</v>
      </c>
      <c r="C86" s="58">
        <v>240</v>
      </c>
      <c r="D86" s="43" t="s">
        <v>22</v>
      </c>
      <c r="E86" s="43" t="s">
        <v>17</v>
      </c>
      <c r="F86" s="51">
        <v>36</v>
      </c>
      <c r="G86" s="51">
        <v>36</v>
      </c>
      <c r="H86" s="51">
        <v>36</v>
      </c>
    </row>
    <row r="87" spans="1:8" ht="47.25" x14ac:dyDescent="0.25">
      <c r="A87" s="40" t="s">
        <v>152</v>
      </c>
      <c r="B87" s="76" t="s">
        <v>84</v>
      </c>
      <c r="C87" s="58"/>
      <c r="D87" s="59"/>
      <c r="E87" s="59"/>
      <c r="F87" s="34">
        <f>F88</f>
        <v>0</v>
      </c>
      <c r="G87" s="34">
        <f t="shared" ref="G87:H88" si="20">G88</f>
        <v>0</v>
      </c>
      <c r="H87" s="34">
        <f t="shared" si="20"/>
        <v>0</v>
      </c>
    </row>
    <row r="88" spans="1:8" ht="31.5" x14ac:dyDescent="0.25">
      <c r="A88" s="70" t="s">
        <v>81</v>
      </c>
      <c r="B88" s="73" t="s">
        <v>85</v>
      </c>
      <c r="C88" s="58"/>
      <c r="D88" s="59"/>
      <c r="E88" s="59"/>
      <c r="F88" s="51">
        <f>F89</f>
        <v>0</v>
      </c>
      <c r="G88" s="51">
        <f t="shared" si="20"/>
        <v>0</v>
      </c>
      <c r="H88" s="51">
        <f t="shared" si="20"/>
        <v>0</v>
      </c>
    </row>
    <row r="89" spans="1:8" ht="15.75" x14ac:dyDescent="0.25">
      <c r="A89" s="23" t="s">
        <v>82</v>
      </c>
      <c r="B89" s="73" t="s">
        <v>86</v>
      </c>
      <c r="C89" s="58"/>
      <c r="D89" s="43"/>
      <c r="E89" s="43"/>
      <c r="F89" s="51">
        <f>F92+F95</f>
        <v>0</v>
      </c>
      <c r="G89" s="51">
        <f>G93</f>
        <v>0</v>
      </c>
      <c r="H89" s="51">
        <f>H93</f>
        <v>0</v>
      </c>
    </row>
    <row r="90" spans="1:8" ht="31.5" x14ac:dyDescent="0.25">
      <c r="A90" s="70" t="s">
        <v>46</v>
      </c>
      <c r="B90" s="73" t="s">
        <v>86</v>
      </c>
      <c r="C90" s="58">
        <v>200</v>
      </c>
      <c r="D90" s="59"/>
      <c r="E90" s="59"/>
      <c r="F90" s="51">
        <f>F91</f>
        <v>0</v>
      </c>
      <c r="G90" s="51">
        <f t="shared" ref="G90:H91" si="21">G91</f>
        <v>0</v>
      </c>
      <c r="H90" s="51">
        <f t="shared" si="21"/>
        <v>0</v>
      </c>
    </row>
    <row r="91" spans="1:8" ht="31.5" x14ac:dyDescent="0.25">
      <c r="A91" s="23" t="s">
        <v>47</v>
      </c>
      <c r="B91" s="73" t="s">
        <v>86</v>
      </c>
      <c r="C91" s="58">
        <v>240</v>
      </c>
      <c r="D91" s="59"/>
      <c r="E91" s="59"/>
      <c r="F91" s="51">
        <f>F92</f>
        <v>0</v>
      </c>
      <c r="G91" s="51">
        <f t="shared" si="21"/>
        <v>0</v>
      </c>
      <c r="H91" s="51">
        <f t="shared" si="21"/>
        <v>0</v>
      </c>
    </row>
    <row r="92" spans="1:8" ht="15.75" x14ac:dyDescent="0.25">
      <c r="A92" s="23" t="s">
        <v>198</v>
      </c>
      <c r="B92" s="73" t="s">
        <v>86</v>
      </c>
      <c r="C92" s="58">
        <v>240</v>
      </c>
      <c r="D92" s="59" t="s">
        <v>11</v>
      </c>
      <c r="E92" s="59" t="s">
        <v>20</v>
      </c>
      <c r="F92" s="51">
        <v>0</v>
      </c>
      <c r="G92" s="51">
        <v>0</v>
      </c>
      <c r="H92" s="51">
        <v>0</v>
      </c>
    </row>
    <row r="93" spans="1:8" ht="31.5" x14ac:dyDescent="0.25">
      <c r="A93" s="70" t="s">
        <v>46</v>
      </c>
      <c r="B93" s="73" t="s">
        <v>86</v>
      </c>
      <c r="C93" s="58">
        <v>200</v>
      </c>
      <c r="D93" s="59"/>
      <c r="E93" s="59"/>
      <c r="F93" s="51">
        <f>F94</f>
        <v>0</v>
      </c>
      <c r="G93" s="51">
        <f t="shared" ref="G93:H94" si="22">G94</f>
        <v>0</v>
      </c>
      <c r="H93" s="51">
        <f t="shared" si="22"/>
        <v>0</v>
      </c>
    </row>
    <row r="94" spans="1:8" ht="31.5" x14ac:dyDescent="0.25">
      <c r="A94" s="23" t="s">
        <v>47</v>
      </c>
      <c r="B94" s="73" t="s">
        <v>86</v>
      </c>
      <c r="C94" s="58">
        <v>240</v>
      </c>
      <c r="D94" s="59"/>
      <c r="E94" s="59"/>
      <c r="F94" s="51">
        <f>F95</f>
        <v>0</v>
      </c>
      <c r="G94" s="51">
        <f t="shared" si="22"/>
        <v>0</v>
      </c>
      <c r="H94" s="51">
        <f t="shared" si="22"/>
        <v>0</v>
      </c>
    </row>
    <row r="95" spans="1:8" ht="15.75" x14ac:dyDescent="0.25">
      <c r="A95" s="23" t="s">
        <v>29</v>
      </c>
      <c r="B95" s="73" t="s">
        <v>86</v>
      </c>
      <c r="C95" s="58">
        <v>240</v>
      </c>
      <c r="D95" s="43" t="s">
        <v>22</v>
      </c>
      <c r="E95" s="43" t="s">
        <v>17</v>
      </c>
      <c r="F95" s="51">
        <v>0</v>
      </c>
      <c r="G95" s="51">
        <v>0</v>
      </c>
      <c r="H95" s="51">
        <v>0</v>
      </c>
    </row>
    <row r="96" spans="1:8" ht="31.5" hidden="1" x14ac:dyDescent="0.25">
      <c r="A96" s="23" t="s">
        <v>83</v>
      </c>
      <c r="B96" s="78" t="s">
        <v>87</v>
      </c>
      <c r="C96" s="58"/>
      <c r="D96" s="59"/>
      <c r="E96" s="59"/>
      <c r="F96" s="51">
        <f>F97</f>
        <v>0</v>
      </c>
      <c r="G96" s="51">
        <f t="shared" ref="G96:H98" si="23">G97</f>
        <v>0</v>
      </c>
      <c r="H96" s="51">
        <f t="shared" si="23"/>
        <v>0</v>
      </c>
    </row>
    <row r="97" spans="1:8" ht="31.5" hidden="1" x14ac:dyDescent="0.25">
      <c r="A97" s="70" t="s">
        <v>46</v>
      </c>
      <c r="B97" s="78" t="s">
        <v>87</v>
      </c>
      <c r="C97" s="58">
        <v>200</v>
      </c>
      <c r="D97" s="59"/>
      <c r="E97" s="59"/>
      <c r="F97" s="51">
        <f>F98</f>
        <v>0</v>
      </c>
      <c r="G97" s="51">
        <f t="shared" si="23"/>
        <v>0</v>
      </c>
      <c r="H97" s="51">
        <f t="shared" si="23"/>
        <v>0</v>
      </c>
    </row>
    <row r="98" spans="1:8" ht="31.5" hidden="1" x14ac:dyDescent="0.25">
      <c r="A98" s="23" t="s">
        <v>47</v>
      </c>
      <c r="B98" s="78" t="s">
        <v>87</v>
      </c>
      <c r="C98" s="58">
        <v>240</v>
      </c>
      <c r="D98" s="59"/>
      <c r="E98" s="59"/>
      <c r="F98" s="51">
        <f>F99</f>
        <v>0</v>
      </c>
      <c r="G98" s="51">
        <f t="shared" si="23"/>
        <v>0</v>
      </c>
      <c r="H98" s="51">
        <f t="shared" si="23"/>
        <v>0</v>
      </c>
    </row>
    <row r="99" spans="1:8" ht="15.75" hidden="1" x14ac:dyDescent="0.25">
      <c r="A99" s="23" t="s">
        <v>29</v>
      </c>
      <c r="B99" s="78" t="s">
        <v>87</v>
      </c>
      <c r="C99" s="58">
        <v>240</v>
      </c>
      <c r="D99" s="43" t="s">
        <v>22</v>
      </c>
      <c r="E99" s="43" t="s">
        <v>17</v>
      </c>
      <c r="F99" s="51">
        <v>0</v>
      </c>
      <c r="G99" s="51">
        <v>0</v>
      </c>
      <c r="H99" s="51">
        <v>0</v>
      </c>
    </row>
    <row r="100" spans="1:8" ht="47.25" x14ac:dyDescent="0.25">
      <c r="A100" s="40" t="s">
        <v>152</v>
      </c>
      <c r="B100" s="76" t="s">
        <v>208</v>
      </c>
      <c r="C100" s="58"/>
      <c r="D100" s="59"/>
      <c r="E100" s="59"/>
      <c r="F100" s="34">
        <f>F101</f>
        <v>1185.71</v>
      </c>
      <c r="G100" s="34">
        <f t="shared" ref="G100:H101" si="24">G101</f>
        <v>431.53</v>
      </c>
      <c r="H100" s="34">
        <f t="shared" si="24"/>
        <v>231.52999999999997</v>
      </c>
    </row>
    <row r="101" spans="1:8" ht="31.5" x14ac:dyDescent="0.25">
      <c r="A101" s="70" t="s">
        <v>81</v>
      </c>
      <c r="B101" s="73" t="s">
        <v>209</v>
      </c>
      <c r="C101" s="58"/>
      <c r="D101" s="59"/>
      <c r="E101" s="59"/>
      <c r="F101" s="51">
        <f>F102</f>
        <v>1185.71</v>
      </c>
      <c r="G101" s="51">
        <f t="shared" si="24"/>
        <v>431.53</v>
      </c>
      <c r="H101" s="51">
        <f t="shared" si="24"/>
        <v>231.52999999999997</v>
      </c>
    </row>
    <row r="102" spans="1:8" ht="15.75" x14ac:dyDescent="0.25">
      <c r="A102" s="23" t="s">
        <v>82</v>
      </c>
      <c r="B102" s="73" t="s">
        <v>210</v>
      </c>
      <c r="C102" s="58"/>
      <c r="D102" s="43"/>
      <c r="E102" s="43"/>
      <c r="F102" s="51">
        <f>F103+F106</f>
        <v>1185.71</v>
      </c>
      <c r="G102" s="51">
        <f t="shared" ref="G102:H102" si="25">G103+G106</f>
        <v>431.53</v>
      </c>
      <c r="H102" s="51">
        <f t="shared" si="25"/>
        <v>231.52999999999997</v>
      </c>
    </row>
    <row r="103" spans="1:8" ht="31.5" x14ac:dyDescent="0.25">
      <c r="A103" s="70" t="s">
        <v>46</v>
      </c>
      <c r="B103" s="73" t="s">
        <v>210</v>
      </c>
      <c r="C103" s="58">
        <v>200</v>
      </c>
      <c r="D103" s="59"/>
      <c r="E103" s="59"/>
      <c r="F103" s="51">
        <f>F104</f>
        <v>432.71</v>
      </c>
      <c r="G103" s="51">
        <f t="shared" ref="G103:H104" si="26">G104</f>
        <v>0</v>
      </c>
      <c r="H103" s="51">
        <f t="shared" si="26"/>
        <v>0</v>
      </c>
    </row>
    <row r="104" spans="1:8" ht="31.5" x14ac:dyDescent="0.25">
      <c r="A104" s="23" t="s">
        <v>47</v>
      </c>
      <c r="B104" s="73" t="s">
        <v>210</v>
      </c>
      <c r="C104" s="58">
        <v>240</v>
      </c>
      <c r="D104" s="59"/>
      <c r="E104" s="59"/>
      <c r="F104" s="51">
        <f>F105</f>
        <v>432.71</v>
      </c>
      <c r="G104" s="51">
        <f t="shared" si="26"/>
        <v>0</v>
      </c>
      <c r="H104" s="51">
        <f t="shared" si="26"/>
        <v>0</v>
      </c>
    </row>
    <row r="105" spans="1:8" ht="15.75" x14ac:dyDescent="0.25">
      <c r="A105" s="23" t="s">
        <v>198</v>
      </c>
      <c r="B105" s="73" t="s">
        <v>210</v>
      </c>
      <c r="C105" s="58">
        <v>240</v>
      </c>
      <c r="D105" s="59" t="s">
        <v>11</v>
      </c>
      <c r="E105" s="59" t="s">
        <v>20</v>
      </c>
      <c r="F105" s="51">
        <f>39+393.71</f>
        <v>432.71</v>
      </c>
      <c r="G105" s="51">
        <v>0</v>
      </c>
      <c r="H105" s="51">
        <v>0</v>
      </c>
    </row>
    <row r="106" spans="1:8" ht="31.5" x14ac:dyDescent="0.25">
      <c r="A106" s="70" t="s">
        <v>46</v>
      </c>
      <c r="B106" s="73" t="s">
        <v>210</v>
      </c>
      <c r="C106" s="58">
        <v>200</v>
      </c>
      <c r="D106" s="59"/>
      <c r="E106" s="59"/>
      <c r="F106" s="51">
        <f>F107</f>
        <v>753</v>
      </c>
      <c r="G106" s="51">
        <f t="shared" ref="G106:H107" si="27">G107</f>
        <v>431.53</v>
      </c>
      <c r="H106" s="51">
        <f t="shared" si="27"/>
        <v>231.52999999999997</v>
      </c>
    </row>
    <row r="107" spans="1:8" ht="31.5" x14ac:dyDescent="0.25">
      <c r="A107" s="23" t="s">
        <v>47</v>
      </c>
      <c r="B107" s="73" t="s">
        <v>210</v>
      </c>
      <c r="C107" s="58">
        <v>240</v>
      </c>
      <c r="D107" s="59"/>
      <c r="E107" s="59"/>
      <c r="F107" s="51">
        <f>F108</f>
        <v>753</v>
      </c>
      <c r="G107" s="51">
        <f t="shared" si="27"/>
        <v>431.53</v>
      </c>
      <c r="H107" s="51">
        <f t="shared" si="27"/>
        <v>231.52999999999997</v>
      </c>
    </row>
    <row r="108" spans="1:8" ht="15.75" x14ac:dyDescent="0.25">
      <c r="A108" s="23" t="s">
        <v>29</v>
      </c>
      <c r="B108" s="73" t="s">
        <v>210</v>
      </c>
      <c r="C108" s="58">
        <v>240</v>
      </c>
      <c r="D108" s="43" t="s">
        <v>22</v>
      </c>
      <c r="E108" s="43" t="s">
        <v>17</v>
      </c>
      <c r="F108" s="51">
        <f>111+642</f>
        <v>753</v>
      </c>
      <c r="G108" s="51">
        <v>431.53</v>
      </c>
      <c r="H108" s="51">
        <f>431.53-200</f>
        <v>231.52999999999997</v>
      </c>
    </row>
    <row r="109" spans="1:8" ht="15.75" x14ac:dyDescent="0.25">
      <c r="A109" s="23"/>
      <c r="B109" s="78"/>
      <c r="C109" s="58"/>
      <c r="D109" s="43"/>
      <c r="E109" s="43"/>
      <c r="F109" s="51"/>
      <c r="G109" s="51"/>
      <c r="H109" s="51"/>
    </row>
    <row r="110" spans="1:8" ht="47.25" x14ac:dyDescent="0.25">
      <c r="A110" s="63" t="s">
        <v>157</v>
      </c>
      <c r="B110" s="68" t="s">
        <v>160</v>
      </c>
      <c r="C110" s="58"/>
      <c r="D110" s="43"/>
      <c r="E110" s="43"/>
      <c r="F110" s="34">
        <f>F111</f>
        <v>34.1</v>
      </c>
      <c r="G110" s="34">
        <f t="shared" ref="G110:H114" si="28">G111</f>
        <v>1.9000000000000004</v>
      </c>
      <c r="H110" s="34">
        <f t="shared" si="28"/>
        <v>1.5</v>
      </c>
    </row>
    <row r="111" spans="1:8" ht="47.25" x14ac:dyDescent="0.25">
      <c r="A111" s="5" t="s">
        <v>158</v>
      </c>
      <c r="B111" s="78" t="s">
        <v>161</v>
      </c>
      <c r="C111" s="58"/>
      <c r="D111" s="43"/>
      <c r="E111" s="43"/>
      <c r="F111" s="51">
        <f>F112</f>
        <v>34.1</v>
      </c>
      <c r="G111" s="51">
        <f t="shared" si="28"/>
        <v>1.9000000000000004</v>
      </c>
      <c r="H111" s="51">
        <f t="shared" si="28"/>
        <v>1.5</v>
      </c>
    </row>
    <row r="112" spans="1:8" ht="47.25" x14ac:dyDescent="0.25">
      <c r="A112" s="5" t="s">
        <v>159</v>
      </c>
      <c r="B112" s="78" t="s">
        <v>162</v>
      </c>
      <c r="C112" s="58"/>
      <c r="D112" s="43"/>
      <c r="E112" s="43"/>
      <c r="F112" s="51">
        <f>F113</f>
        <v>34.1</v>
      </c>
      <c r="G112" s="51">
        <f t="shared" si="28"/>
        <v>1.9000000000000004</v>
      </c>
      <c r="H112" s="51">
        <f t="shared" si="28"/>
        <v>1.5</v>
      </c>
    </row>
    <row r="113" spans="1:8" ht="31.5" x14ac:dyDescent="0.25">
      <c r="A113" s="70" t="s">
        <v>46</v>
      </c>
      <c r="B113" s="78" t="s">
        <v>162</v>
      </c>
      <c r="C113" s="49">
        <v>200</v>
      </c>
      <c r="D113" s="43"/>
      <c r="E113" s="43"/>
      <c r="F113" s="51">
        <f>F114</f>
        <v>34.1</v>
      </c>
      <c r="G113" s="51">
        <f t="shared" si="28"/>
        <v>1.9000000000000004</v>
      </c>
      <c r="H113" s="51">
        <f t="shared" si="28"/>
        <v>1.5</v>
      </c>
    </row>
    <row r="114" spans="1:8" ht="31.5" x14ac:dyDescent="0.25">
      <c r="A114" s="23" t="s">
        <v>47</v>
      </c>
      <c r="B114" s="78" t="s">
        <v>162</v>
      </c>
      <c r="C114" s="49">
        <v>240</v>
      </c>
      <c r="D114" s="43"/>
      <c r="E114" s="43"/>
      <c r="F114" s="51">
        <f>F115</f>
        <v>34.1</v>
      </c>
      <c r="G114" s="51">
        <f t="shared" si="28"/>
        <v>1.9000000000000004</v>
      </c>
      <c r="H114" s="51">
        <f t="shared" si="28"/>
        <v>1.5</v>
      </c>
    </row>
    <row r="115" spans="1:8" ht="15.75" x14ac:dyDescent="0.25">
      <c r="A115" s="109" t="s">
        <v>29</v>
      </c>
      <c r="B115" s="110" t="s">
        <v>162</v>
      </c>
      <c r="C115" s="111">
        <v>240</v>
      </c>
      <c r="D115" s="112" t="s">
        <v>22</v>
      </c>
      <c r="E115" s="112" t="s">
        <v>17</v>
      </c>
      <c r="F115" s="113">
        <f>12.4-10+10+10.7+11</f>
        <v>34.1</v>
      </c>
      <c r="G115" s="113">
        <f>11.9-10</f>
        <v>1.9000000000000004</v>
      </c>
      <c r="H115" s="113">
        <f>11.5-10</f>
        <v>1.5</v>
      </c>
    </row>
    <row r="116" spans="1:8" ht="78.75" x14ac:dyDescent="0.25">
      <c r="A116" s="118" t="s">
        <v>163</v>
      </c>
      <c r="B116" s="76" t="s">
        <v>165</v>
      </c>
      <c r="C116" s="47"/>
      <c r="D116" s="37"/>
      <c r="E116" s="37"/>
      <c r="F116" s="30">
        <f>F117</f>
        <v>1143.1199999999999</v>
      </c>
      <c r="G116" s="30">
        <f t="shared" ref="G116:H117" si="29">G117</f>
        <v>114.32</v>
      </c>
      <c r="H116" s="30">
        <f t="shared" si="29"/>
        <v>114.32</v>
      </c>
    </row>
    <row r="117" spans="1:8" ht="63" x14ac:dyDescent="0.25">
      <c r="A117" s="114" t="s">
        <v>164</v>
      </c>
      <c r="B117" s="78" t="s">
        <v>166</v>
      </c>
      <c r="C117" s="115"/>
      <c r="D117" s="116"/>
      <c r="E117" s="116"/>
      <c r="F117" s="117">
        <f>F118</f>
        <v>1143.1199999999999</v>
      </c>
      <c r="G117" s="117">
        <f t="shared" si="29"/>
        <v>114.32</v>
      </c>
      <c r="H117" s="117">
        <f t="shared" si="29"/>
        <v>114.32</v>
      </c>
    </row>
    <row r="118" spans="1:8" ht="31.5" x14ac:dyDescent="0.25">
      <c r="A118" s="23" t="s">
        <v>83</v>
      </c>
      <c r="B118" s="69" t="s">
        <v>167</v>
      </c>
      <c r="C118" s="49"/>
      <c r="D118" s="59"/>
      <c r="E118" s="59"/>
      <c r="F118" s="33">
        <f>F119</f>
        <v>1143.1199999999999</v>
      </c>
      <c r="G118" s="33">
        <f t="shared" ref="G118:H121" si="30">G119</f>
        <v>114.32</v>
      </c>
      <c r="H118" s="33">
        <f t="shared" si="30"/>
        <v>114.32</v>
      </c>
    </row>
    <row r="119" spans="1:8" ht="31.5" x14ac:dyDescent="0.25">
      <c r="A119" s="70" t="s">
        <v>46</v>
      </c>
      <c r="B119" s="69" t="s">
        <v>167</v>
      </c>
      <c r="C119" s="49">
        <v>200</v>
      </c>
      <c r="D119" s="59"/>
      <c r="E119" s="59"/>
      <c r="F119" s="33">
        <f>F121</f>
        <v>1143.1199999999999</v>
      </c>
      <c r="G119" s="33">
        <f>G121</f>
        <v>114.32</v>
      </c>
      <c r="H119" s="33">
        <f>H121</f>
        <v>114.32</v>
      </c>
    </row>
    <row r="120" spans="1:8" ht="15.75" x14ac:dyDescent="0.25">
      <c r="A120" s="70"/>
      <c r="B120" s="69"/>
      <c r="C120" s="49"/>
      <c r="D120" s="59"/>
      <c r="E120" s="59"/>
      <c r="F120" s="33"/>
      <c r="G120" s="33"/>
      <c r="H120" s="33"/>
    </row>
    <row r="121" spans="1:8" ht="31.5" x14ac:dyDescent="0.25">
      <c r="A121" s="74" t="s">
        <v>47</v>
      </c>
      <c r="B121" s="69" t="s">
        <v>167</v>
      </c>
      <c r="C121" s="49">
        <v>240</v>
      </c>
      <c r="D121" s="59"/>
      <c r="E121" s="59"/>
      <c r="F121" s="33">
        <f>F122</f>
        <v>1143.1199999999999</v>
      </c>
      <c r="G121" s="33">
        <f t="shared" si="30"/>
        <v>114.32</v>
      </c>
      <c r="H121" s="33">
        <f t="shared" si="30"/>
        <v>114.32</v>
      </c>
    </row>
    <row r="122" spans="1:8" ht="15.75" x14ac:dyDescent="0.25">
      <c r="A122" s="23" t="s">
        <v>29</v>
      </c>
      <c r="B122" s="69" t="s">
        <v>167</v>
      </c>
      <c r="C122" s="58">
        <v>240</v>
      </c>
      <c r="D122" s="43" t="s">
        <v>22</v>
      </c>
      <c r="E122" s="43" t="s">
        <v>17</v>
      </c>
      <c r="F122" s="51">
        <f>114.32+1028.8</f>
        <v>1143.1199999999999</v>
      </c>
      <c r="G122" s="51">
        <v>114.32</v>
      </c>
      <c r="H122" s="51">
        <v>114.32</v>
      </c>
    </row>
    <row r="123" spans="1:8" ht="15.75" x14ac:dyDescent="0.25">
      <c r="A123" s="36" t="s">
        <v>88</v>
      </c>
      <c r="B123" s="59"/>
      <c r="C123" s="58"/>
      <c r="D123" s="43"/>
      <c r="E123" s="43"/>
      <c r="F123" s="34">
        <f>F124+F161+F171</f>
        <v>10376.548520000002</v>
      </c>
      <c r="G123" s="34">
        <f>G124+G161+G171</f>
        <v>7727.8559200000009</v>
      </c>
      <c r="H123" s="34">
        <f>H124+H161+H171</f>
        <v>8497.7839999999997</v>
      </c>
    </row>
    <row r="124" spans="1:8" s="24" customFormat="1" ht="70.5" customHeight="1" x14ac:dyDescent="0.25">
      <c r="A124" s="63" t="s">
        <v>89</v>
      </c>
      <c r="B124" s="3" t="s">
        <v>90</v>
      </c>
      <c r="C124" s="4"/>
      <c r="D124" s="3"/>
      <c r="E124" s="3"/>
      <c r="F124" s="30">
        <f>F125+F155</f>
        <v>6742.7781300000015</v>
      </c>
      <c r="G124" s="30">
        <f>G125+G155</f>
        <v>6489.5559200000007</v>
      </c>
      <c r="H124" s="30">
        <f>H125+H155</f>
        <v>5965.634</v>
      </c>
    </row>
    <row r="125" spans="1:8" s="24" customFormat="1" ht="63" x14ac:dyDescent="0.25">
      <c r="A125" s="5" t="s">
        <v>91</v>
      </c>
      <c r="B125" s="6" t="s">
        <v>92</v>
      </c>
      <c r="C125" s="4"/>
      <c r="D125" s="3"/>
      <c r="E125" s="3"/>
      <c r="F125" s="30">
        <f t="shared" ref="F125:G125" si="31">F126</f>
        <v>5827.5871300000017</v>
      </c>
      <c r="G125" s="30">
        <f t="shared" si="31"/>
        <v>5535.3539200000005</v>
      </c>
      <c r="H125" s="30">
        <f>H126</f>
        <v>5011.4319999999998</v>
      </c>
    </row>
    <row r="126" spans="1:8" s="24" customFormat="1" ht="15.75" x14ac:dyDescent="0.25">
      <c r="A126" s="70" t="s">
        <v>32</v>
      </c>
      <c r="B126" s="6" t="s">
        <v>93</v>
      </c>
      <c r="C126" s="4"/>
      <c r="D126" s="3"/>
      <c r="E126" s="3"/>
      <c r="F126" s="30">
        <f>F127+F134+F151</f>
        <v>5827.5871300000017</v>
      </c>
      <c r="G126" s="30">
        <f>G127+G134+G151</f>
        <v>5535.3539200000005</v>
      </c>
      <c r="H126" s="30">
        <f>H127+H134+H151</f>
        <v>5011.4319999999998</v>
      </c>
    </row>
    <row r="127" spans="1:8" s="24" customFormat="1" ht="27.75" customHeight="1" x14ac:dyDescent="0.25">
      <c r="A127" s="5" t="s">
        <v>94</v>
      </c>
      <c r="B127" s="7" t="s">
        <v>95</v>
      </c>
      <c r="C127" s="4"/>
      <c r="D127" s="3"/>
      <c r="E127" s="3"/>
      <c r="F127" s="30">
        <f>F128+F131</f>
        <v>5536.5996200000009</v>
      </c>
      <c r="G127" s="30">
        <f t="shared" ref="G127:H127" si="32">G128+G131</f>
        <v>5531.8539200000005</v>
      </c>
      <c r="H127" s="30">
        <f t="shared" si="32"/>
        <v>5007.9319999999998</v>
      </c>
    </row>
    <row r="128" spans="1:8" s="24" customFormat="1" ht="78.75" x14ac:dyDescent="0.25">
      <c r="A128" s="5" t="s">
        <v>6</v>
      </c>
      <c r="B128" s="8" t="s">
        <v>95</v>
      </c>
      <c r="C128" s="18" t="s">
        <v>7</v>
      </c>
      <c r="D128" s="7"/>
      <c r="E128" s="7"/>
      <c r="F128" s="31">
        <f t="shared" ref="F128:H129" si="33">F129</f>
        <v>4654.9100000000008</v>
      </c>
      <c r="G128" s="31">
        <f t="shared" si="33"/>
        <v>4675.1119200000003</v>
      </c>
      <c r="H128" s="31">
        <f t="shared" si="33"/>
        <v>4601.1899999999996</v>
      </c>
    </row>
    <row r="129" spans="1:8" s="24" customFormat="1" ht="31.5" x14ac:dyDescent="0.25">
      <c r="A129" s="9" t="s">
        <v>96</v>
      </c>
      <c r="B129" s="8" t="s">
        <v>95</v>
      </c>
      <c r="C129" s="18" t="s">
        <v>97</v>
      </c>
      <c r="D129" s="7"/>
      <c r="E129" s="7"/>
      <c r="F129" s="31">
        <f t="shared" si="33"/>
        <v>4654.9100000000008</v>
      </c>
      <c r="G129" s="31">
        <f t="shared" si="33"/>
        <v>4675.1119200000003</v>
      </c>
      <c r="H129" s="31">
        <f>H130</f>
        <v>4601.1899999999996</v>
      </c>
    </row>
    <row r="130" spans="1:8" s="24" customFormat="1" ht="47.25" x14ac:dyDescent="0.25">
      <c r="A130" s="9" t="s">
        <v>33</v>
      </c>
      <c r="B130" s="7" t="s">
        <v>95</v>
      </c>
      <c r="C130" s="10" t="s">
        <v>97</v>
      </c>
      <c r="D130" s="10" t="s">
        <v>12</v>
      </c>
      <c r="E130" s="10" t="s">
        <v>11</v>
      </c>
      <c r="F130" s="31">
        <f>4624.399+58.09777-19.08677-8.5</f>
        <v>4654.9100000000008</v>
      </c>
      <c r="G130" s="31">
        <f>4987.6-312.48808</f>
        <v>4675.1119200000003</v>
      </c>
      <c r="H130" s="31">
        <f>5255.855-654.665</f>
        <v>4601.1899999999996</v>
      </c>
    </row>
    <row r="131" spans="1:8" s="24" customFormat="1" ht="40.5" customHeight="1" x14ac:dyDescent="0.25">
      <c r="A131" s="9" t="s">
        <v>9</v>
      </c>
      <c r="B131" s="7" t="s">
        <v>95</v>
      </c>
      <c r="C131" s="10" t="s">
        <v>10</v>
      </c>
      <c r="D131" s="7"/>
      <c r="E131" s="10"/>
      <c r="F131" s="31">
        <f t="shared" ref="F131:G132" si="34">F132</f>
        <v>881.68961999999999</v>
      </c>
      <c r="G131" s="31">
        <f t="shared" si="34"/>
        <v>856.74199999999996</v>
      </c>
      <c r="H131" s="31">
        <f>H132</f>
        <v>406.74199999999996</v>
      </c>
    </row>
    <row r="132" spans="1:8" s="24" customFormat="1" ht="31.5" x14ac:dyDescent="0.25">
      <c r="A132" s="9" t="s">
        <v>47</v>
      </c>
      <c r="B132" s="7" t="s">
        <v>95</v>
      </c>
      <c r="C132" s="10" t="s">
        <v>98</v>
      </c>
      <c r="D132" s="7"/>
      <c r="E132" s="7"/>
      <c r="F132" s="31">
        <f t="shared" si="34"/>
        <v>881.68961999999999</v>
      </c>
      <c r="G132" s="31">
        <f t="shared" si="34"/>
        <v>856.74199999999996</v>
      </c>
      <c r="H132" s="31">
        <f>H133</f>
        <v>406.74199999999996</v>
      </c>
    </row>
    <row r="133" spans="1:8" s="24" customFormat="1" ht="47.25" x14ac:dyDescent="0.25">
      <c r="A133" s="9" t="s">
        <v>33</v>
      </c>
      <c r="B133" s="7" t="s">
        <v>95</v>
      </c>
      <c r="C133" s="10" t="s">
        <v>98</v>
      </c>
      <c r="D133" s="10" t="s">
        <v>12</v>
      </c>
      <c r="E133" s="10" t="s">
        <v>11</v>
      </c>
      <c r="F133" s="31">
        <f>860.742+7.44762+5+8.5</f>
        <v>881.68961999999999</v>
      </c>
      <c r="G133" s="31">
        <v>856.74199999999996</v>
      </c>
      <c r="H133" s="31">
        <f>856.742-450</f>
        <v>406.74199999999996</v>
      </c>
    </row>
    <row r="134" spans="1:8" s="24" customFormat="1" ht="47.25" x14ac:dyDescent="0.25">
      <c r="A134" s="5" t="s">
        <v>99</v>
      </c>
      <c r="B134" s="6" t="s">
        <v>100</v>
      </c>
      <c r="C134" s="10"/>
      <c r="D134" s="10"/>
      <c r="E134" s="10"/>
      <c r="F134" s="31">
        <f>F135+F143+F147+F139</f>
        <v>287.46751</v>
      </c>
      <c r="G134" s="31">
        <f>G135+G143+G147</f>
        <v>0</v>
      </c>
      <c r="H134" s="31">
        <f>H135+H143+H147</f>
        <v>0</v>
      </c>
    </row>
    <row r="135" spans="1:8" s="24" customFormat="1" ht="51.75" customHeight="1" x14ac:dyDescent="0.25">
      <c r="A135" s="23" t="s">
        <v>185</v>
      </c>
      <c r="B135" s="10" t="s">
        <v>101</v>
      </c>
      <c r="C135" s="10"/>
      <c r="D135" s="10"/>
      <c r="E135" s="10"/>
      <c r="F135" s="31">
        <f t="shared" ref="F135:G136" si="35">F136</f>
        <v>199.6</v>
      </c>
      <c r="G135" s="31" t="str">
        <f t="shared" si="35"/>
        <v>0</v>
      </c>
      <c r="H135" s="31">
        <f>H136</f>
        <v>0</v>
      </c>
    </row>
    <row r="136" spans="1:8" s="24" customFormat="1" ht="15.75" x14ac:dyDescent="0.25">
      <c r="A136" s="5" t="s">
        <v>102</v>
      </c>
      <c r="B136" s="10" t="s">
        <v>101</v>
      </c>
      <c r="C136" s="10" t="s">
        <v>18</v>
      </c>
      <c r="D136" s="10"/>
      <c r="E136" s="10"/>
      <c r="F136" s="31">
        <f t="shared" si="35"/>
        <v>199.6</v>
      </c>
      <c r="G136" s="31" t="str">
        <f t="shared" si="35"/>
        <v>0</v>
      </c>
      <c r="H136" s="31">
        <f>H137</f>
        <v>0</v>
      </c>
    </row>
    <row r="137" spans="1:8" s="24" customFormat="1" ht="15.75" x14ac:dyDescent="0.25">
      <c r="A137" s="5" t="s">
        <v>103</v>
      </c>
      <c r="B137" s="10" t="s">
        <v>101</v>
      </c>
      <c r="C137" s="10" t="s">
        <v>104</v>
      </c>
      <c r="D137" s="10"/>
      <c r="E137" s="10"/>
      <c r="F137" s="32">
        <f>F138</f>
        <v>199.6</v>
      </c>
      <c r="G137" s="32" t="s">
        <v>144</v>
      </c>
      <c r="H137" s="31">
        <v>0</v>
      </c>
    </row>
    <row r="138" spans="1:8" s="24" customFormat="1" ht="57" customHeight="1" x14ac:dyDescent="0.25">
      <c r="A138" s="9" t="s">
        <v>33</v>
      </c>
      <c r="B138" s="10" t="s">
        <v>101</v>
      </c>
      <c r="C138" s="10" t="s">
        <v>104</v>
      </c>
      <c r="D138" s="10" t="s">
        <v>12</v>
      </c>
      <c r="E138" s="10" t="s">
        <v>11</v>
      </c>
      <c r="F138" s="31">
        <v>199.6</v>
      </c>
      <c r="G138" s="32" t="s">
        <v>144</v>
      </c>
      <c r="H138" s="31">
        <v>0</v>
      </c>
    </row>
    <row r="139" spans="1:8" s="24" customFormat="1" ht="66.75" customHeight="1" x14ac:dyDescent="0.25">
      <c r="A139" s="23" t="s">
        <v>215</v>
      </c>
      <c r="B139" s="10" t="s">
        <v>216</v>
      </c>
      <c r="C139" s="10"/>
      <c r="D139" s="10"/>
      <c r="E139" s="10"/>
      <c r="F139" s="31">
        <f t="shared" ref="F139:F140" si="36">F140</f>
        <v>13.467510000000001</v>
      </c>
      <c r="G139" s="32"/>
      <c r="H139" s="31"/>
    </row>
    <row r="140" spans="1:8" s="24" customFormat="1" ht="36" customHeight="1" x14ac:dyDescent="0.25">
      <c r="A140" s="5" t="s">
        <v>102</v>
      </c>
      <c r="B140" s="10" t="s">
        <v>216</v>
      </c>
      <c r="C140" s="10" t="s">
        <v>18</v>
      </c>
      <c r="D140" s="10"/>
      <c r="E140" s="10"/>
      <c r="F140" s="31">
        <f t="shared" si="36"/>
        <v>13.467510000000001</v>
      </c>
      <c r="G140" s="32"/>
      <c r="H140" s="31"/>
    </row>
    <row r="141" spans="1:8" s="24" customFormat="1" ht="30" customHeight="1" x14ac:dyDescent="0.25">
      <c r="A141" s="5" t="s">
        <v>103</v>
      </c>
      <c r="B141" s="10" t="s">
        <v>216</v>
      </c>
      <c r="C141" s="10" t="s">
        <v>104</v>
      </c>
      <c r="D141" s="10"/>
      <c r="E141" s="10"/>
      <c r="F141" s="32">
        <f>F142</f>
        <v>13.467510000000001</v>
      </c>
      <c r="G141" s="32"/>
      <c r="H141" s="31"/>
    </row>
    <row r="142" spans="1:8" s="24" customFormat="1" ht="57" customHeight="1" x14ac:dyDescent="0.25">
      <c r="A142" s="9" t="s">
        <v>33</v>
      </c>
      <c r="B142" s="10" t="s">
        <v>216</v>
      </c>
      <c r="C142" s="10" t="s">
        <v>104</v>
      </c>
      <c r="D142" s="10" t="s">
        <v>12</v>
      </c>
      <c r="E142" s="10" t="s">
        <v>11</v>
      </c>
      <c r="F142" s="31">
        <v>13.467510000000001</v>
      </c>
      <c r="G142" s="32"/>
      <c r="H142" s="31"/>
    </row>
    <row r="143" spans="1:8" s="24" customFormat="1" ht="47.25" x14ac:dyDescent="0.25">
      <c r="A143" s="71" t="s">
        <v>105</v>
      </c>
      <c r="B143" s="12" t="s">
        <v>106</v>
      </c>
      <c r="C143" s="10"/>
      <c r="D143" s="10"/>
      <c r="E143" s="10"/>
      <c r="F143" s="31">
        <f t="shared" ref="F143:G145" si="37">F144</f>
        <v>49.6</v>
      </c>
      <c r="G143" s="31">
        <f t="shared" si="37"/>
        <v>0</v>
      </c>
      <c r="H143" s="31">
        <f>H144</f>
        <v>0</v>
      </c>
    </row>
    <row r="144" spans="1:8" s="24" customFormat="1" ht="15.75" x14ac:dyDescent="0.25">
      <c r="A144" s="5" t="s">
        <v>102</v>
      </c>
      <c r="B144" s="12" t="s">
        <v>106</v>
      </c>
      <c r="C144" s="10" t="s">
        <v>18</v>
      </c>
      <c r="D144" s="10"/>
      <c r="E144" s="10"/>
      <c r="F144" s="31">
        <f t="shared" si="37"/>
        <v>49.6</v>
      </c>
      <c r="G144" s="31">
        <f t="shared" si="37"/>
        <v>0</v>
      </c>
      <c r="H144" s="31">
        <f>H145</f>
        <v>0</v>
      </c>
    </row>
    <row r="145" spans="1:256" s="24" customFormat="1" ht="15.75" x14ac:dyDescent="0.25">
      <c r="A145" s="5" t="s">
        <v>103</v>
      </c>
      <c r="B145" s="12" t="s">
        <v>106</v>
      </c>
      <c r="C145" s="10" t="s">
        <v>104</v>
      </c>
      <c r="D145" s="10"/>
      <c r="E145" s="10"/>
      <c r="F145" s="31">
        <f t="shared" si="37"/>
        <v>49.6</v>
      </c>
      <c r="G145" s="31">
        <f t="shared" si="37"/>
        <v>0</v>
      </c>
      <c r="H145" s="31">
        <f>H146</f>
        <v>0</v>
      </c>
    </row>
    <row r="146" spans="1:256" s="24" customFormat="1" ht="47.25" x14ac:dyDescent="0.25">
      <c r="A146" s="9" t="s">
        <v>34</v>
      </c>
      <c r="B146" s="12" t="s">
        <v>106</v>
      </c>
      <c r="C146" s="10" t="s">
        <v>104</v>
      </c>
      <c r="D146" s="10" t="s">
        <v>12</v>
      </c>
      <c r="E146" s="10" t="s">
        <v>8</v>
      </c>
      <c r="F146" s="31">
        <v>49.6</v>
      </c>
      <c r="G146" s="32">
        <v>0</v>
      </c>
      <c r="H146" s="31">
        <v>0</v>
      </c>
    </row>
    <row r="147" spans="1:256" s="24" customFormat="1" ht="47.25" x14ac:dyDescent="0.25">
      <c r="A147" s="5" t="s">
        <v>107</v>
      </c>
      <c r="B147" s="6" t="s">
        <v>108</v>
      </c>
      <c r="C147" s="10"/>
      <c r="D147" s="10"/>
      <c r="E147" s="10"/>
      <c r="F147" s="31">
        <f t="shared" ref="F147:G149" si="38">F148</f>
        <v>24.8</v>
      </c>
      <c r="G147" s="31">
        <f t="shared" si="38"/>
        <v>0</v>
      </c>
      <c r="H147" s="31">
        <f>H148</f>
        <v>0</v>
      </c>
    </row>
    <row r="148" spans="1:256" s="24" customFormat="1" ht="15.75" x14ac:dyDescent="0.25">
      <c r="A148" s="5" t="s">
        <v>102</v>
      </c>
      <c r="B148" s="6" t="s">
        <v>108</v>
      </c>
      <c r="C148" s="10" t="s">
        <v>18</v>
      </c>
      <c r="D148" s="10"/>
      <c r="E148" s="10"/>
      <c r="F148" s="31">
        <f t="shared" si="38"/>
        <v>24.8</v>
      </c>
      <c r="G148" s="31">
        <f t="shared" si="38"/>
        <v>0</v>
      </c>
      <c r="H148" s="31">
        <f>H149</f>
        <v>0</v>
      </c>
    </row>
    <row r="149" spans="1:256" s="24" customFormat="1" ht="15.75" x14ac:dyDescent="0.25">
      <c r="A149" s="5" t="s">
        <v>103</v>
      </c>
      <c r="B149" s="6" t="s">
        <v>108</v>
      </c>
      <c r="C149" s="10" t="s">
        <v>104</v>
      </c>
      <c r="D149" s="10"/>
      <c r="E149" s="10"/>
      <c r="F149" s="31">
        <f t="shared" si="38"/>
        <v>24.8</v>
      </c>
      <c r="G149" s="31">
        <f t="shared" si="38"/>
        <v>0</v>
      </c>
      <c r="H149" s="31">
        <f>H150</f>
        <v>0</v>
      </c>
    </row>
    <row r="150" spans="1:256" s="24" customFormat="1" ht="69" customHeight="1" x14ac:dyDescent="0.25">
      <c r="A150" s="9" t="s">
        <v>33</v>
      </c>
      <c r="B150" s="6" t="s">
        <v>108</v>
      </c>
      <c r="C150" s="13" t="s">
        <v>104</v>
      </c>
      <c r="D150" s="10" t="s">
        <v>12</v>
      </c>
      <c r="E150" s="10" t="s">
        <v>11</v>
      </c>
      <c r="F150" s="31">
        <v>24.8</v>
      </c>
      <c r="G150" s="31">
        <v>0</v>
      </c>
      <c r="H150" s="31">
        <v>0</v>
      </c>
    </row>
    <row r="151" spans="1:256" s="24" customFormat="1" ht="78.75" x14ac:dyDescent="0.25">
      <c r="A151" s="9" t="s">
        <v>109</v>
      </c>
      <c r="B151" s="6" t="s">
        <v>110</v>
      </c>
      <c r="C151" s="13"/>
      <c r="D151" s="6"/>
      <c r="E151" s="6"/>
      <c r="F151" s="31">
        <f t="shared" ref="F151:G153" si="39">F152</f>
        <v>3.52</v>
      </c>
      <c r="G151" s="31">
        <f t="shared" si="39"/>
        <v>3.5</v>
      </c>
      <c r="H151" s="31">
        <f>H152</f>
        <v>3.5</v>
      </c>
    </row>
    <row r="152" spans="1:256" s="24" customFormat="1" ht="31.5" x14ac:dyDescent="0.25">
      <c r="A152" s="9" t="s">
        <v>9</v>
      </c>
      <c r="B152" s="6" t="s">
        <v>110</v>
      </c>
      <c r="C152" s="13" t="s">
        <v>10</v>
      </c>
      <c r="D152" s="6"/>
      <c r="E152" s="6"/>
      <c r="F152" s="31">
        <f t="shared" si="39"/>
        <v>3.52</v>
      </c>
      <c r="G152" s="31">
        <f t="shared" si="39"/>
        <v>3.5</v>
      </c>
      <c r="H152" s="31">
        <f>H153</f>
        <v>3.5</v>
      </c>
    </row>
    <row r="153" spans="1:256" s="24" customFormat="1" ht="31.5" x14ac:dyDescent="0.25">
      <c r="A153" s="9" t="s">
        <v>47</v>
      </c>
      <c r="B153" s="6" t="s">
        <v>110</v>
      </c>
      <c r="C153" s="13" t="s">
        <v>98</v>
      </c>
      <c r="D153" s="6"/>
      <c r="E153" s="6"/>
      <c r="F153" s="31">
        <f t="shared" si="39"/>
        <v>3.52</v>
      </c>
      <c r="G153" s="31">
        <f t="shared" si="39"/>
        <v>3.5</v>
      </c>
      <c r="H153" s="31">
        <f>H154</f>
        <v>3.5</v>
      </c>
    </row>
    <row r="154" spans="1:256" s="24" customFormat="1" ht="31.5" x14ac:dyDescent="0.25">
      <c r="A154" s="5" t="s">
        <v>111</v>
      </c>
      <c r="B154" s="6" t="s">
        <v>110</v>
      </c>
      <c r="C154" s="13" t="s">
        <v>98</v>
      </c>
      <c r="D154" s="13" t="s">
        <v>17</v>
      </c>
      <c r="E154" s="13" t="s">
        <v>30</v>
      </c>
      <c r="F154" s="33">
        <f>3.5+0.02</f>
        <v>3.52</v>
      </c>
      <c r="G154" s="33">
        <v>3.5</v>
      </c>
      <c r="H154" s="31">
        <v>3.5</v>
      </c>
    </row>
    <row r="155" spans="1:256" s="24" customFormat="1" ht="51" customHeight="1" x14ac:dyDescent="0.25">
      <c r="A155" s="28" t="s">
        <v>112</v>
      </c>
      <c r="B155" s="29" t="s">
        <v>113</v>
      </c>
      <c r="C155" s="4"/>
      <c r="D155" s="29"/>
      <c r="E155" s="29"/>
      <c r="F155" s="34">
        <f t="shared" ref="F155:G155" si="40">F157</f>
        <v>915.19100000000003</v>
      </c>
      <c r="G155" s="34">
        <f t="shared" si="40"/>
        <v>954.202</v>
      </c>
      <c r="H155" s="34">
        <f>H157</f>
        <v>954.202</v>
      </c>
    </row>
    <row r="156" spans="1:256" s="24" customFormat="1" ht="16.5" customHeight="1" x14ac:dyDescent="0.25">
      <c r="A156" s="9" t="s">
        <v>32</v>
      </c>
      <c r="B156" s="7" t="s">
        <v>114</v>
      </c>
      <c r="C156" s="10"/>
      <c r="D156" s="10"/>
      <c r="E156" s="10"/>
      <c r="F156" s="31">
        <f t="shared" ref="F156:G156" si="41">F157</f>
        <v>915.19100000000003</v>
      </c>
      <c r="G156" s="31">
        <f t="shared" si="41"/>
        <v>954.202</v>
      </c>
      <c r="H156" s="31">
        <f>H157</f>
        <v>954.202</v>
      </c>
    </row>
    <row r="157" spans="1:256" s="105" customFormat="1" ht="47.25" x14ac:dyDescent="0.25">
      <c r="A157" s="5" t="s">
        <v>112</v>
      </c>
      <c r="B157" s="7" t="s">
        <v>115</v>
      </c>
      <c r="C157" s="10"/>
      <c r="D157" s="10"/>
      <c r="E157" s="10"/>
      <c r="F157" s="31">
        <f t="shared" ref="F157:G157" si="42">F160</f>
        <v>915.19100000000003</v>
      </c>
      <c r="G157" s="31">
        <f t="shared" si="42"/>
        <v>954.202</v>
      </c>
      <c r="H157" s="31">
        <f>H160</f>
        <v>954.202</v>
      </c>
      <c r="I157" s="100"/>
      <c r="J157" s="101"/>
      <c r="K157" s="102"/>
      <c r="L157" s="101"/>
      <c r="M157" s="100"/>
      <c r="N157" s="103"/>
      <c r="O157" s="100"/>
      <c r="P157" s="104"/>
      <c r="Q157" s="101"/>
      <c r="R157" s="102"/>
      <c r="S157" s="101"/>
      <c r="T157" s="100"/>
      <c r="U157" s="103"/>
      <c r="V157" s="100"/>
      <c r="W157" s="104"/>
      <c r="X157" s="101"/>
      <c r="Y157" s="102"/>
      <c r="Z157" s="101"/>
      <c r="AA157" s="100"/>
      <c r="AB157" s="103"/>
      <c r="AC157" s="100"/>
      <c r="AD157" s="104"/>
      <c r="AE157" s="101"/>
      <c r="AF157" s="102"/>
      <c r="AG157" s="101"/>
      <c r="AH157" s="100"/>
      <c r="AI157" s="103"/>
      <c r="AJ157" s="100"/>
      <c r="AK157" s="104"/>
      <c r="AL157" s="101"/>
      <c r="AM157" s="102"/>
      <c r="AN157" s="101"/>
      <c r="AO157" s="100"/>
      <c r="AP157" s="103"/>
      <c r="AQ157" s="100"/>
      <c r="AR157" s="104"/>
      <c r="AS157" s="101"/>
      <c r="AT157" s="102"/>
      <c r="AU157" s="101"/>
      <c r="AV157" s="100"/>
      <c r="AW157" s="103"/>
      <c r="AX157" s="100"/>
      <c r="AY157" s="104"/>
      <c r="AZ157" s="101"/>
      <c r="BA157" s="102"/>
      <c r="BB157" s="101"/>
      <c r="BC157" s="100"/>
      <c r="BD157" s="103"/>
      <c r="BE157" s="100"/>
      <c r="BF157" s="104"/>
      <c r="BG157" s="101"/>
      <c r="BH157" s="102"/>
      <c r="BI157" s="101"/>
      <c r="BJ157" s="100"/>
      <c r="BK157" s="103"/>
      <c r="BL157" s="100"/>
      <c r="BM157" s="104"/>
      <c r="BN157" s="101"/>
      <c r="BO157" s="102"/>
      <c r="BP157" s="101"/>
      <c r="BQ157" s="100"/>
      <c r="BR157" s="103"/>
      <c r="BS157" s="100"/>
      <c r="BT157" s="104"/>
      <c r="BU157" s="101"/>
      <c r="BV157" s="102"/>
      <c r="BW157" s="101"/>
      <c r="BX157" s="100"/>
      <c r="BY157" s="103"/>
      <c r="BZ157" s="100"/>
      <c r="CA157" s="104"/>
      <c r="CB157" s="101"/>
      <c r="CC157" s="102"/>
      <c r="CD157" s="101"/>
      <c r="CE157" s="100"/>
      <c r="CF157" s="103"/>
      <c r="CG157" s="100"/>
      <c r="CH157" s="104"/>
      <c r="CI157" s="101"/>
      <c r="CJ157" s="102"/>
      <c r="CK157" s="101"/>
      <c r="CL157" s="100"/>
      <c r="CM157" s="103"/>
      <c r="CN157" s="100"/>
      <c r="CO157" s="104"/>
      <c r="CP157" s="101"/>
      <c r="CQ157" s="102"/>
      <c r="CR157" s="101"/>
      <c r="CS157" s="100"/>
      <c r="CT157" s="103"/>
      <c r="CU157" s="100"/>
      <c r="CV157" s="104"/>
      <c r="CW157" s="101"/>
      <c r="CX157" s="102"/>
      <c r="CY157" s="101"/>
      <c r="CZ157" s="100"/>
      <c r="DA157" s="103"/>
      <c r="DB157" s="100"/>
      <c r="DC157" s="104"/>
      <c r="DD157" s="101"/>
      <c r="DE157" s="102"/>
      <c r="DF157" s="101"/>
      <c r="DG157" s="100"/>
      <c r="DH157" s="103"/>
      <c r="DI157" s="100"/>
      <c r="DJ157" s="104"/>
      <c r="DK157" s="101"/>
      <c r="DL157" s="102"/>
      <c r="DM157" s="101"/>
      <c r="DN157" s="100"/>
      <c r="DO157" s="103"/>
      <c r="DP157" s="100"/>
      <c r="DQ157" s="104"/>
      <c r="DR157" s="101"/>
      <c r="DS157" s="102"/>
      <c r="DT157" s="101"/>
      <c r="DU157" s="100"/>
      <c r="DV157" s="103"/>
      <c r="DW157" s="100"/>
      <c r="DX157" s="104"/>
      <c r="DY157" s="101"/>
      <c r="DZ157" s="102"/>
      <c r="EA157" s="101"/>
      <c r="EB157" s="100"/>
      <c r="EC157" s="103"/>
      <c r="ED157" s="100"/>
      <c r="EE157" s="104"/>
      <c r="EF157" s="101"/>
      <c r="EG157" s="102"/>
      <c r="EH157" s="101"/>
      <c r="EI157" s="100"/>
      <c r="EJ157" s="103"/>
      <c r="EK157" s="100"/>
      <c r="EL157" s="104"/>
      <c r="EM157" s="101"/>
      <c r="EN157" s="102"/>
      <c r="EO157" s="101"/>
      <c r="EP157" s="100"/>
      <c r="EQ157" s="103"/>
      <c r="ER157" s="100"/>
      <c r="ES157" s="104"/>
      <c r="ET157" s="101"/>
      <c r="EU157" s="102"/>
      <c r="EV157" s="101"/>
      <c r="EW157" s="100"/>
      <c r="EX157" s="103"/>
      <c r="EY157" s="100"/>
      <c r="EZ157" s="104"/>
      <c r="FA157" s="101"/>
      <c r="FB157" s="102"/>
      <c r="FC157" s="101"/>
      <c r="FD157" s="100"/>
      <c r="FE157" s="103"/>
      <c r="FF157" s="100"/>
      <c r="FG157" s="104"/>
      <c r="FH157" s="101"/>
      <c r="FI157" s="102"/>
      <c r="FJ157" s="101"/>
      <c r="FK157" s="100"/>
      <c r="FL157" s="103"/>
      <c r="FM157" s="100"/>
      <c r="FN157" s="104"/>
      <c r="FO157" s="101"/>
      <c r="FP157" s="102"/>
      <c r="FQ157" s="101"/>
      <c r="FR157" s="100"/>
      <c r="FS157" s="103"/>
      <c r="FT157" s="100"/>
      <c r="FU157" s="104"/>
      <c r="FV157" s="101"/>
      <c r="FW157" s="102"/>
      <c r="FX157" s="101"/>
      <c r="FY157" s="100"/>
      <c r="FZ157" s="103"/>
      <c r="GA157" s="100"/>
      <c r="GB157" s="104"/>
      <c r="GC157" s="101"/>
      <c r="GD157" s="102"/>
      <c r="GE157" s="101"/>
      <c r="GF157" s="100"/>
      <c r="GG157" s="103"/>
      <c r="GH157" s="100"/>
      <c r="GI157" s="104"/>
      <c r="GJ157" s="101"/>
      <c r="GK157" s="102"/>
      <c r="GL157" s="101"/>
      <c r="GM157" s="100"/>
      <c r="GN157" s="103"/>
      <c r="GO157" s="100"/>
      <c r="GP157" s="104"/>
      <c r="GQ157" s="101"/>
      <c r="GR157" s="102"/>
      <c r="GS157" s="101"/>
      <c r="GT157" s="100"/>
      <c r="GU157" s="103"/>
      <c r="GV157" s="100"/>
      <c r="GW157" s="104"/>
      <c r="GX157" s="101"/>
      <c r="GY157" s="102"/>
      <c r="GZ157" s="101"/>
      <c r="HA157" s="100"/>
      <c r="HB157" s="103"/>
      <c r="HC157" s="100"/>
      <c r="HD157" s="104"/>
      <c r="HE157" s="101"/>
      <c r="HF157" s="102"/>
      <c r="HG157" s="101"/>
      <c r="HH157" s="100"/>
      <c r="HI157" s="103"/>
      <c r="HJ157" s="100"/>
      <c r="HK157" s="104"/>
      <c r="HL157" s="101"/>
      <c r="HM157" s="102"/>
      <c r="HN157" s="101"/>
      <c r="HO157" s="100"/>
      <c r="HP157" s="103"/>
      <c r="HQ157" s="100"/>
      <c r="HR157" s="104"/>
      <c r="HS157" s="101"/>
      <c r="HT157" s="102"/>
      <c r="HU157" s="101"/>
      <c r="HV157" s="100"/>
      <c r="HW157" s="103"/>
      <c r="HX157" s="100"/>
      <c r="HY157" s="104"/>
      <c r="HZ157" s="101"/>
      <c r="IA157" s="102"/>
      <c r="IB157" s="101"/>
      <c r="IC157" s="100"/>
      <c r="ID157" s="103"/>
      <c r="IE157" s="100"/>
      <c r="IF157" s="104"/>
      <c r="IG157" s="101"/>
      <c r="IH157" s="102"/>
      <c r="II157" s="101"/>
      <c r="IJ157" s="100"/>
      <c r="IK157" s="103"/>
      <c r="IL157" s="100"/>
      <c r="IM157" s="104"/>
      <c r="IN157" s="101"/>
      <c r="IO157" s="102"/>
      <c r="IP157" s="101"/>
      <c r="IQ157" s="100"/>
      <c r="IR157" s="103"/>
      <c r="IS157" s="100"/>
      <c r="IT157" s="104"/>
      <c r="IU157" s="101"/>
      <c r="IV157" s="102"/>
    </row>
    <row r="158" spans="1:256" s="105" customFormat="1" ht="78.75" x14ac:dyDescent="0.25">
      <c r="A158" s="14" t="s">
        <v>6</v>
      </c>
      <c r="B158" s="7" t="s">
        <v>115</v>
      </c>
      <c r="C158" s="18" t="s">
        <v>7</v>
      </c>
      <c r="D158" s="18"/>
      <c r="E158" s="18"/>
      <c r="F158" s="31">
        <f t="shared" ref="F158:G159" si="43">F159</f>
        <v>915.19100000000003</v>
      </c>
      <c r="G158" s="31">
        <f t="shared" si="43"/>
        <v>954.202</v>
      </c>
      <c r="H158" s="31">
        <f>H159</f>
        <v>954.202</v>
      </c>
      <c r="I158" s="100"/>
      <c r="J158" s="101"/>
      <c r="K158" s="102"/>
      <c r="L158" s="101"/>
      <c r="M158" s="100"/>
      <c r="N158" s="103"/>
      <c r="O158" s="100"/>
      <c r="P158" s="104"/>
      <c r="Q158" s="101"/>
      <c r="R158" s="102"/>
      <c r="S158" s="101"/>
      <c r="T158" s="100"/>
      <c r="U158" s="103"/>
      <c r="V158" s="100"/>
      <c r="W158" s="104"/>
      <c r="X158" s="101"/>
      <c r="Y158" s="102"/>
      <c r="Z158" s="101"/>
      <c r="AA158" s="100"/>
      <c r="AB158" s="103"/>
      <c r="AC158" s="100"/>
      <c r="AD158" s="104"/>
      <c r="AE158" s="101"/>
      <c r="AF158" s="102"/>
      <c r="AG158" s="101"/>
      <c r="AH158" s="100"/>
      <c r="AI158" s="103"/>
      <c r="AJ158" s="100"/>
      <c r="AK158" s="104"/>
      <c r="AL158" s="101"/>
      <c r="AM158" s="102"/>
      <c r="AN158" s="101"/>
      <c r="AO158" s="100"/>
      <c r="AP158" s="103"/>
      <c r="AQ158" s="100"/>
      <c r="AR158" s="104"/>
      <c r="AS158" s="101"/>
      <c r="AT158" s="102"/>
      <c r="AU158" s="101"/>
      <c r="AV158" s="100"/>
      <c r="AW158" s="103"/>
      <c r="AX158" s="100"/>
      <c r="AY158" s="104"/>
      <c r="AZ158" s="101"/>
      <c r="BA158" s="102"/>
      <c r="BB158" s="101"/>
      <c r="BC158" s="100"/>
      <c r="BD158" s="103"/>
      <c r="BE158" s="100"/>
      <c r="BF158" s="104"/>
      <c r="BG158" s="101"/>
      <c r="BH158" s="102"/>
      <c r="BI158" s="101"/>
      <c r="BJ158" s="100"/>
      <c r="BK158" s="103"/>
      <c r="BL158" s="100"/>
      <c r="BM158" s="104"/>
      <c r="BN158" s="101"/>
      <c r="BO158" s="102"/>
      <c r="BP158" s="101"/>
      <c r="BQ158" s="100"/>
      <c r="BR158" s="103"/>
      <c r="BS158" s="100"/>
      <c r="BT158" s="104"/>
      <c r="BU158" s="101"/>
      <c r="BV158" s="102"/>
      <c r="BW158" s="101"/>
      <c r="BX158" s="100"/>
      <c r="BY158" s="103"/>
      <c r="BZ158" s="100"/>
      <c r="CA158" s="104"/>
      <c r="CB158" s="101"/>
      <c r="CC158" s="102"/>
      <c r="CD158" s="101"/>
      <c r="CE158" s="100"/>
      <c r="CF158" s="103"/>
      <c r="CG158" s="100"/>
      <c r="CH158" s="104"/>
      <c r="CI158" s="101"/>
      <c r="CJ158" s="102"/>
      <c r="CK158" s="101"/>
      <c r="CL158" s="100"/>
      <c r="CM158" s="103"/>
      <c r="CN158" s="100"/>
      <c r="CO158" s="104"/>
      <c r="CP158" s="101"/>
      <c r="CQ158" s="102"/>
      <c r="CR158" s="101"/>
      <c r="CS158" s="100"/>
      <c r="CT158" s="103"/>
      <c r="CU158" s="100"/>
      <c r="CV158" s="104"/>
      <c r="CW158" s="101"/>
      <c r="CX158" s="102"/>
      <c r="CY158" s="101"/>
      <c r="CZ158" s="100"/>
      <c r="DA158" s="103"/>
      <c r="DB158" s="100"/>
      <c r="DC158" s="104"/>
      <c r="DD158" s="101"/>
      <c r="DE158" s="102"/>
      <c r="DF158" s="101"/>
      <c r="DG158" s="100"/>
      <c r="DH158" s="103"/>
      <c r="DI158" s="100"/>
      <c r="DJ158" s="104"/>
      <c r="DK158" s="101"/>
      <c r="DL158" s="102"/>
      <c r="DM158" s="101"/>
      <c r="DN158" s="100"/>
      <c r="DO158" s="103"/>
      <c r="DP158" s="100"/>
      <c r="DQ158" s="104"/>
      <c r="DR158" s="101"/>
      <c r="DS158" s="102"/>
      <c r="DT158" s="101"/>
      <c r="DU158" s="100"/>
      <c r="DV158" s="103"/>
      <c r="DW158" s="100"/>
      <c r="DX158" s="104"/>
      <c r="DY158" s="101"/>
      <c r="DZ158" s="102"/>
      <c r="EA158" s="101"/>
      <c r="EB158" s="100"/>
      <c r="EC158" s="103"/>
      <c r="ED158" s="100"/>
      <c r="EE158" s="104"/>
      <c r="EF158" s="101"/>
      <c r="EG158" s="102"/>
      <c r="EH158" s="101"/>
      <c r="EI158" s="100"/>
      <c r="EJ158" s="103"/>
      <c r="EK158" s="100"/>
      <c r="EL158" s="104"/>
      <c r="EM158" s="101"/>
      <c r="EN158" s="102"/>
      <c r="EO158" s="101"/>
      <c r="EP158" s="100"/>
      <c r="EQ158" s="103"/>
      <c r="ER158" s="100"/>
      <c r="ES158" s="104"/>
      <c r="ET158" s="101"/>
      <c r="EU158" s="102"/>
      <c r="EV158" s="101"/>
      <c r="EW158" s="100"/>
      <c r="EX158" s="103"/>
      <c r="EY158" s="100"/>
      <c r="EZ158" s="104"/>
      <c r="FA158" s="101"/>
      <c r="FB158" s="102"/>
      <c r="FC158" s="101"/>
      <c r="FD158" s="100"/>
      <c r="FE158" s="103"/>
      <c r="FF158" s="100"/>
      <c r="FG158" s="104"/>
      <c r="FH158" s="101"/>
      <c r="FI158" s="102"/>
      <c r="FJ158" s="101"/>
      <c r="FK158" s="100"/>
      <c r="FL158" s="103"/>
      <c r="FM158" s="100"/>
      <c r="FN158" s="104"/>
      <c r="FO158" s="101"/>
      <c r="FP158" s="102"/>
      <c r="FQ158" s="101"/>
      <c r="FR158" s="100"/>
      <c r="FS158" s="103"/>
      <c r="FT158" s="100"/>
      <c r="FU158" s="104"/>
      <c r="FV158" s="101"/>
      <c r="FW158" s="102"/>
      <c r="FX158" s="101"/>
      <c r="FY158" s="100"/>
      <c r="FZ158" s="103"/>
      <c r="GA158" s="100"/>
      <c r="GB158" s="104"/>
      <c r="GC158" s="101"/>
      <c r="GD158" s="102"/>
      <c r="GE158" s="101"/>
      <c r="GF158" s="100"/>
      <c r="GG158" s="103"/>
      <c r="GH158" s="100"/>
      <c r="GI158" s="104"/>
      <c r="GJ158" s="101"/>
      <c r="GK158" s="102"/>
      <c r="GL158" s="101"/>
      <c r="GM158" s="100"/>
      <c r="GN158" s="103"/>
      <c r="GO158" s="100"/>
      <c r="GP158" s="104"/>
      <c r="GQ158" s="101"/>
      <c r="GR158" s="102"/>
      <c r="GS158" s="101"/>
      <c r="GT158" s="100"/>
      <c r="GU158" s="103"/>
      <c r="GV158" s="100"/>
      <c r="GW158" s="104"/>
      <c r="GX158" s="101"/>
      <c r="GY158" s="102"/>
      <c r="GZ158" s="101"/>
      <c r="HA158" s="100"/>
      <c r="HB158" s="103"/>
      <c r="HC158" s="100"/>
      <c r="HD158" s="104"/>
      <c r="HE158" s="101"/>
      <c r="HF158" s="102"/>
      <c r="HG158" s="101"/>
      <c r="HH158" s="100"/>
      <c r="HI158" s="103"/>
      <c r="HJ158" s="100"/>
      <c r="HK158" s="104"/>
      <c r="HL158" s="101"/>
      <c r="HM158" s="102"/>
      <c r="HN158" s="101"/>
      <c r="HO158" s="100"/>
      <c r="HP158" s="103"/>
      <c r="HQ158" s="100"/>
      <c r="HR158" s="104"/>
      <c r="HS158" s="101"/>
      <c r="HT158" s="102"/>
      <c r="HU158" s="101"/>
      <c r="HV158" s="100"/>
      <c r="HW158" s="103"/>
      <c r="HX158" s="100"/>
      <c r="HY158" s="104"/>
      <c r="HZ158" s="101"/>
      <c r="IA158" s="102"/>
      <c r="IB158" s="101"/>
      <c r="IC158" s="100"/>
      <c r="ID158" s="103"/>
      <c r="IE158" s="100"/>
      <c r="IF158" s="104"/>
      <c r="IG158" s="101"/>
      <c r="IH158" s="102"/>
      <c r="II158" s="101"/>
      <c r="IJ158" s="100"/>
      <c r="IK158" s="103"/>
      <c r="IL158" s="100"/>
      <c r="IM158" s="104"/>
      <c r="IN158" s="101"/>
      <c r="IO158" s="102"/>
      <c r="IP158" s="101"/>
      <c r="IQ158" s="100"/>
      <c r="IR158" s="103"/>
      <c r="IS158" s="100"/>
      <c r="IT158" s="104"/>
      <c r="IU158" s="101"/>
      <c r="IV158" s="102"/>
    </row>
    <row r="159" spans="1:256" s="105" customFormat="1" ht="31.5" x14ac:dyDescent="0.25">
      <c r="A159" s="14" t="s">
        <v>96</v>
      </c>
      <c r="B159" s="7" t="s">
        <v>115</v>
      </c>
      <c r="C159" s="18" t="s">
        <v>97</v>
      </c>
      <c r="D159" s="18"/>
      <c r="E159" s="18"/>
      <c r="F159" s="31">
        <f t="shared" si="43"/>
        <v>915.19100000000003</v>
      </c>
      <c r="G159" s="31">
        <f t="shared" si="43"/>
        <v>954.202</v>
      </c>
      <c r="H159" s="31">
        <f>H160</f>
        <v>954.202</v>
      </c>
      <c r="I159" s="100"/>
      <c r="J159" s="101"/>
      <c r="K159" s="102"/>
      <c r="L159" s="101"/>
      <c r="M159" s="100"/>
      <c r="N159" s="103"/>
      <c r="O159" s="100"/>
      <c r="P159" s="104"/>
      <c r="Q159" s="101"/>
      <c r="R159" s="102"/>
      <c r="S159" s="101"/>
      <c r="T159" s="100"/>
      <c r="U159" s="103"/>
      <c r="V159" s="100"/>
      <c r="W159" s="104"/>
      <c r="X159" s="101"/>
      <c r="Y159" s="102"/>
      <c r="Z159" s="101"/>
      <c r="AA159" s="100"/>
      <c r="AB159" s="103"/>
      <c r="AC159" s="100"/>
      <c r="AD159" s="104"/>
      <c r="AE159" s="101"/>
      <c r="AF159" s="102"/>
      <c r="AG159" s="101"/>
      <c r="AH159" s="100"/>
      <c r="AI159" s="103"/>
      <c r="AJ159" s="100"/>
      <c r="AK159" s="104"/>
      <c r="AL159" s="101"/>
      <c r="AM159" s="102"/>
      <c r="AN159" s="101"/>
      <c r="AO159" s="100"/>
      <c r="AP159" s="103"/>
      <c r="AQ159" s="100"/>
      <c r="AR159" s="104"/>
      <c r="AS159" s="101"/>
      <c r="AT159" s="102"/>
      <c r="AU159" s="101"/>
      <c r="AV159" s="100"/>
      <c r="AW159" s="103"/>
      <c r="AX159" s="100"/>
      <c r="AY159" s="104"/>
      <c r="AZ159" s="101"/>
      <c r="BA159" s="102"/>
      <c r="BB159" s="101"/>
      <c r="BC159" s="100"/>
      <c r="BD159" s="103"/>
      <c r="BE159" s="100"/>
      <c r="BF159" s="104"/>
      <c r="BG159" s="101"/>
      <c r="BH159" s="102"/>
      <c r="BI159" s="101"/>
      <c r="BJ159" s="100"/>
      <c r="BK159" s="103"/>
      <c r="BL159" s="100"/>
      <c r="BM159" s="104"/>
      <c r="BN159" s="101"/>
      <c r="BO159" s="102"/>
      <c r="BP159" s="101"/>
      <c r="BQ159" s="100"/>
      <c r="BR159" s="103"/>
      <c r="BS159" s="100"/>
      <c r="BT159" s="104"/>
      <c r="BU159" s="101"/>
      <c r="BV159" s="102"/>
      <c r="BW159" s="101"/>
      <c r="BX159" s="100"/>
      <c r="BY159" s="103"/>
      <c r="BZ159" s="100"/>
      <c r="CA159" s="104"/>
      <c r="CB159" s="101"/>
      <c r="CC159" s="102"/>
      <c r="CD159" s="101"/>
      <c r="CE159" s="100"/>
      <c r="CF159" s="103"/>
      <c r="CG159" s="100"/>
      <c r="CH159" s="104"/>
      <c r="CI159" s="101"/>
      <c r="CJ159" s="102"/>
      <c r="CK159" s="101"/>
      <c r="CL159" s="100"/>
      <c r="CM159" s="103"/>
      <c r="CN159" s="100"/>
      <c r="CO159" s="104"/>
      <c r="CP159" s="101"/>
      <c r="CQ159" s="102"/>
      <c r="CR159" s="101"/>
      <c r="CS159" s="100"/>
      <c r="CT159" s="103"/>
      <c r="CU159" s="100"/>
      <c r="CV159" s="104"/>
      <c r="CW159" s="101"/>
      <c r="CX159" s="102"/>
      <c r="CY159" s="101"/>
      <c r="CZ159" s="100"/>
      <c r="DA159" s="103"/>
      <c r="DB159" s="100"/>
      <c r="DC159" s="104"/>
      <c r="DD159" s="101"/>
      <c r="DE159" s="102"/>
      <c r="DF159" s="101"/>
      <c r="DG159" s="100"/>
      <c r="DH159" s="103"/>
      <c r="DI159" s="100"/>
      <c r="DJ159" s="104"/>
      <c r="DK159" s="101"/>
      <c r="DL159" s="102"/>
      <c r="DM159" s="101"/>
      <c r="DN159" s="100"/>
      <c r="DO159" s="103"/>
      <c r="DP159" s="100"/>
      <c r="DQ159" s="104"/>
      <c r="DR159" s="101"/>
      <c r="DS159" s="102"/>
      <c r="DT159" s="101"/>
      <c r="DU159" s="100"/>
      <c r="DV159" s="103"/>
      <c r="DW159" s="100"/>
      <c r="DX159" s="104"/>
      <c r="DY159" s="101"/>
      <c r="DZ159" s="102"/>
      <c r="EA159" s="101"/>
      <c r="EB159" s="100"/>
      <c r="EC159" s="103"/>
      <c r="ED159" s="100"/>
      <c r="EE159" s="104"/>
      <c r="EF159" s="101"/>
      <c r="EG159" s="102"/>
      <c r="EH159" s="101"/>
      <c r="EI159" s="100"/>
      <c r="EJ159" s="103"/>
      <c r="EK159" s="100"/>
      <c r="EL159" s="104"/>
      <c r="EM159" s="101"/>
      <c r="EN159" s="102"/>
      <c r="EO159" s="101"/>
      <c r="EP159" s="100"/>
      <c r="EQ159" s="103"/>
      <c r="ER159" s="100"/>
      <c r="ES159" s="104"/>
      <c r="ET159" s="101"/>
      <c r="EU159" s="102"/>
      <c r="EV159" s="101"/>
      <c r="EW159" s="100"/>
      <c r="EX159" s="103"/>
      <c r="EY159" s="100"/>
      <c r="EZ159" s="104"/>
      <c r="FA159" s="101"/>
      <c r="FB159" s="102"/>
      <c r="FC159" s="101"/>
      <c r="FD159" s="100"/>
      <c r="FE159" s="103"/>
      <c r="FF159" s="100"/>
      <c r="FG159" s="104"/>
      <c r="FH159" s="101"/>
      <c r="FI159" s="102"/>
      <c r="FJ159" s="101"/>
      <c r="FK159" s="100"/>
      <c r="FL159" s="103"/>
      <c r="FM159" s="100"/>
      <c r="FN159" s="104"/>
      <c r="FO159" s="101"/>
      <c r="FP159" s="102"/>
      <c r="FQ159" s="101"/>
      <c r="FR159" s="100"/>
      <c r="FS159" s="103"/>
      <c r="FT159" s="100"/>
      <c r="FU159" s="104"/>
      <c r="FV159" s="101"/>
      <c r="FW159" s="102"/>
      <c r="FX159" s="101"/>
      <c r="FY159" s="100"/>
      <c r="FZ159" s="103"/>
      <c r="GA159" s="100"/>
      <c r="GB159" s="104"/>
      <c r="GC159" s="101"/>
      <c r="GD159" s="102"/>
      <c r="GE159" s="101"/>
      <c r="GF159" s="100"/>
      <c r="GG159" s="103"/>
      <c r="GH159" s="100"/>
      <c r="GI159" s="104"/>
      <c r="GJ159" s="101"/>
      <c r="GK159" s="102"/>
      <c r="GL159" s="101"/>
      <c r="GM159" s="100"/>
      <c r="GN159" s="103"/>
      <c r="GO159" s="100"/>
      <c r="GP159" s="104"/>
      <c r="GQ159" s="101"/>
      <c r="GR159" s="102"/>
      <c r="GS159" s="101"/>
      <c r="GT159" s="100"/>
      <c r="GU159" s="103"/>
      <c r="GV159" s="100"/>
      <c r="GW159" s="104"/>
      <c r="GX159" s="101"/>
      <c r="GY159" s="102"/>
      <c r="GZ159" s="101"/>
      <c r="HA159" s="100"/>
      <c r="HB159" s="103"/>
      <c r="HC159" s="100"/>
      <c r="HD159" s="104"/>
      <c r="HE159" s="101"/>
      <c r="HF159" s="102"/>
      <c r="HG159" s="101"/>
      <c r="HH159" s="100"/>
      <c r="HI159" s="103"/>
      <c r="HJ159" s="100"/>
      <c r="HK159" s="104"/>
      <c r="HL159" s="101"/>
      <c r="HM159" s="102"/>
      <c r="HN159" s="101"/>
      <c r="HO159" s="100"/>
      <c r="HP159" s="103"/>
      <c r="HQ159" s="100"/>
      <c r="HR159" s="104"/>
      <c r="HS159" s="101"/>
      <c r="HT159" s="102"/>
      <c r="HU159" s="101"/>
      <c r="HV159" s="100"/>
      <c r="HW159" s="103"/>
      <c r="HX159" s="100"/>
      <c r="HY159" s="104"/>
      <c r="HZ159" s="101"/>
      <c r="IA159" s="102"/>
      <c r="IB159" s="101"/>
      <c r="IC159" s="100"/>
      <c r="ID159" s="103"/>
      <c r="IE159" s="100"/>
      <c r="IF159" s="104"/>
      <c r="IG159" s="101"/>
      <c r="IH159" s="102"/>
      <c r="II159" s="101"/>
      <c r="IJ159" s="100"/>
      <c r="IK159" s="103"/>
      <c r="IL159" s="100"/>
      <c r="IM159" s="104"/>
      <c r="IN159" s="101"/>
      <c r="IO159" s="102"/>
      <c r="IP159" s="101"/>
      <c r="IQ159" s="100"/>
      <c r="IR159" s="103"/>
      <c r="IS159" s="100"/>
      <c r="IT159" s="104"/>
      <c r="IU159" s="101"/>
      <c r="IV159" s="102"/>
    </row>
    <row r="160" spans="1:256" s="24" customFormat="1" ht="47.25" x14ac:dyDescent="0.25">
      <c r="A160" s="11" t="s">
        <v>33</v>
      </c>
      <c r="B160" s="7" t="s">
        <v>115</v>
      </c>
      <c r="C160" s="18" t="s">
        <v>97</v>
      </c>
      <c r="D160" s="18" t="s">
        <v>12</v>
      </c>
      <c r="E160" s="18" t="s">
        <v>11</v>
      </c>
      <c r="F160" s="31">
        <f>954.202-48.47488+9.46388</f>
        <v>915.19100000000003</v>
      </c>
      <c r="G160" s="31">
        <v>954.202</v>
      </c>
      <c r="H160" s="31">
        <v>954.202</v>
      </c>
    </row>
    <row r="161" spans="1:8" s="24" customFormat="1" ht="31.5" x14ac:dyDescent="0.25">
      <c r="A161" s="63" t="s">
        <v>116</v>
      </c>
      <c r="B161" s="3" t="s">
        <v>117</v>
      </c>
      <c r="C161" s="4"/>
      <c r="D161" s="3"/>
      <c r="E161" s="3"/>
      <c r="F161" s="30">
        <f t="shared" ref="F161:H166" si="44">F162</f>
        <v>50</v>
      </c>
      <c r="G161" s="30">
        <f t="shared" si="44"/>
        <v>31</v>
      </c>
      <c r="H161" s="30">
        <f t="shared" si="44"/>
        <v>30</v>
      </c>
    </row>
    <row r="162" spans="1:8" s="24" customFormat="1" ht="15.75" x14ac:dyDescent="0.25">
      <c r="A162" s="72" t="s">
        <v>32</v>
      </c>
      <c r="B162" s="15" t="s">
        <v>118</v>
      </c>
      <c r="C162" s="16"/>
      <c r="D162" s="17"/>
      <c r="E162" s="17"/>
      <c r="F162" s="35">
        <f t="shared" si="44"/>
        <v>50</v>
      </c>
      <c r="G162" s="35">
        <f t="shared" si="44"/>
        <v>31</v>
      </c>
      <c r="H162" s="35">
        <f t="shared" si="44"/>
        <v>30</v>
      </c>
    </row>
    <row r="163" spans="1:8" s="24" customFormat="1" ht="15.75" x14ac:dyDescent="0.25">
      <c r="A163" s="70" t="s">
        <v>32</v>
      </c>
      <c r="B163" s="7" t="s">
        <v>119</v>
      </c>
      <c r="C163" s="10"/>
      <c r="D163" s="6"/>
      <c r="E163" s="6"/>
      <c r="F163" s="31">
        <f t="shared" si="44"/>
        <v>50</v>
      </c>
      <c r="G163" s="31">
        <f t="shared" si="44"/>
        <v>31</v>
      </c>
      <c r="H163" s="31">
        <f t="shared" si="44"/>
        <v>30</v>
      </c>
    </row>
    <row r="164" spans="1:8" s="24" customFormat="1" ht="30.75" customHeight="1" x14ac:dyDescent="0.25">
      <c r="A164" s="9" t="s">
        <v>120</v>
      </c>
      <c r="B164" s="8" t="s">
        <v>190</v>
      </c>
      <c r="C164" s="18"/>
      <c r="D164" s="18"/>
      <c r="E164" s="6"/>
      <c r="F164" s="31">
        <f>F165+F168</f>
        <v>50</v>
      </c>
      <c r="G164" s="31">
        <f t="shared" ref="G164:H164" si="45">G165+G168</f>
        <v>31</v>
      </c>
      <c r="H164" s="31">
        <f t="shared" si="45"/>
        <v>30</v>
      </c>
    </row>
    <row r="165" spans="1:8" s="24" customFormat="1" ht="38.25" customHeight="1" x14ac:dyDescent="0.25">
      <c r="A165" s="9" t="s">
        <v>9</v>
      </c>
      <c r="B165" s="8" t="s">
        <v>190</v>
      </c>
      <c r="C165" s="12">
        <v>200</v>
      </c>
      <c r="D165" s="18"/>
      <c r="E165" s="18"/>
      <c r="F165" s="31">
        <f t="shared" si="44"/>
        <v>48.8</v>
      </c>
      <c r="G165" s="31">
        <f t="shared" si="44"/>
        <v>29.8</v>
      </c>
      <c r="H165" s="31">
        <f t="shared" ref="H165:H166" si="46">H166</f>
        <v>28.8</v>
      </c>
    </row>
    <row r="166" spans="1:8" s="24" customFormat="1" ht="31.5" x14ac:dyDescent="0.25">
      <c r="A166" s="9" t="s">
        <v>47</v>
      </c>
      <c r="B166" s="8" t="s">
        <v>190</v>
      </c>
      <c r="C166" s="12">
        <v>240</v>
      </c>
      <c r="D166" s="18"/>
      <c r="E166" s="18"/>
      <c r="F166" s="31">
        <f t="shared" si="44"/>
        <v>48.8</v>
      </c>
      <c r="G166" s="31">
        <f t="shared" si="44"/>
        <v>29.8</v>
      </c>
      <c r="H166" s="31">
        <f t="shared" si="46"/>
        <v>28.8</v>
      </c>
    </row>
    <row r="167" spans="1:8" s="24" customFormat="1" ht="21.75" customHeight="1" x14ac:dyDescent="0.25">
      <c r="A167" s="9" t="s">
        <v>26</v>
      </c>
      <c r="B167" s="8" t="s">
        <v>190</v>
      </c>
      <c r="C167" s="12">
        <v>240</v>
      </c>
      <c r="D167" s="18" t="s">
        <v>12</v>
      </c>
      <c r="E167" s="18" t="s">
        <v>27</v>
      </c>
      <c r="F167" s="64">
        <f>28.8+20</f>
        <v>48.8</v>
      </c>
      <c r="G167" s="64">
        <v>29.8</v>
      </c>
      <c r="H167" s="31">
        <v>28.8</v>
      </c>
    </row>
    <row r="168" spans="1:8" s="24" customFormat="1" ht="21.75" customHeight="1" x14ac:dyDescent="0.25">
      <c r="A168" s="11" t="s">
        <v>13</v>
      </c>
      <c r="B168" s="8" t="s">
        <v>190</v>
      </c>
      <c r="C168" s="12">
        <v>800</v>
      </c>
      <c r="D168" s="18"/>
      <c r="E168" s="18"/>
      <c r="F168" s="64">
        <f>F169</f>
        <v>1.2</v>
      </c>
      <c r="G168" s="64">
        <f t="shared" ref="G168:H168" si="47">G169</f>
        <v>1.2</v>
      </c>
      <c r="H168" s="64">
        <f t="shared" si="47"/>
        <v>1.2</v>
      </c>
    </row>
    <row r="169" spans="1:8" s="24" customFormat="1" ht="21.75" customHeight="1" x14ac:dyDescent="0.25">
      <c r="A169" s="9" t="s">
        <v>155</v>
      </c>
      <c r="B169" s="8" t="s">
        <v>190</v>
      </c>
      <c r="C169" s="12">
        <v>850</v>
      </c>
      <c r="D169" s="18"/>
      <c r="E169" s="18"/>
      <c r="F169" s="64">
        <f>F170</f>
        <v>1.2</v>
      </c>
      <c r="G169" s="64">
        <f t="shared" ref="G169:H169" si="48">G170</f>
        <v>1.2</v>
      </c>
      <c r="H169" s="64">
        <f t="shared" si="48"/>
        <v>1.2</v>
      </c>
    </row>
    <row r="170" spans="1:8" s="24" customFormat="1" ht="21.75" customHeight="1" x14ac:dyDescent="0.25">
      <c r="A170" s="9" t="s">
        <v>26</v>
      </c>
      <c r="B170" s="8" t="s">
        <v>190</v>
      </c>
      <c r="C170" s="12">
        <v>850</v>
      </c>
      <c r="D170" s="18" t="s">
        <v>12</v>
      </c>
      <c r="E170" s="18" t="s">
        <v>27</v>
      </c>
      <c r="F170" s="64">
        <v>1.2</v>
      </c>
      <c r="G170" s="64">
        <v>1.2</v>
      </c>
      <c r="H170" s="31">
        <v>1.2</v>
      </c>
    </row>
    <row r="171" spans="1:8" s="24" customFormat="1" ht="47.25" x14ac:dyDescent="0.25">
      <c r="A171" s="63" t="s">
        <v>121</v>
      </c>
      <c r="B171" s="3" t="s">
        <v>122</v>
      </c>
      <c r="C171" s="4"/>
      <c r="D171" s="3"/>
      <c r="E171" s="3"/>
      <c r="F171" s="30">
        <f>F172</f>
        <v>3583.7703900000001</v>
      </c>
      <c r="G171" s="30">
        <f t="shared" ref="F171:G172" si="49">G172</f>
        <v>1207.3</v>
      </c>
      <c r="H171" s="30">
        <f>H172</f>
        <v>2502.15</v>
      </c>
    </row>
    <row r="172" spans="1:8" s="24" customFormat="1" ht="15.75" x14ac:dyDescent="0.25">
      <c r="A172" s="70" t="s">
        <v>123</v>
      </c>
      <c r="B172" s="73" t="s">
        <v>124</v>
      </c>
      <c r="C172" s="18"/>
      <c r="D172" s="6"/>
      <c r="E172" s="6"/>
      <c r="F172" s="31">
        <f t="shared" si="49"/>
        <v>3583.7703900000001</v>
      </c>
      <c r="G172" s="31">
        <f t="shared" si="49"/>
        <v>1207.3</v>
      </c>
      <c r="H172" s="31">
        <f>H173</f>
        <v>2502.15</v>
      </c>
    </row>
    <row r="173" spans="1:8" s="24" customFormat="1" ht="15.75" x14ac:dyDescent="0.25">
      <c r="A173" s="70" t="s">
        <v>123</v>
      </c>
      <c r="B173" s="73" t="s">
        <v>125</v>
      </c>
      <c r="C173" s="18"/>
      <c r="D173" s="6"/>
      <c r="E173" s="6"/>
      <c r="F173" s="31">
        <f>F177+F181+F185+F189+F193+F200+F212+F215+F227+F196+F219+F208+F204+F223</f>
        <v>3583.7703900000001</v>
      </c>
      <c r="G173" s="31">
        <f>G177+G181+G185+G189+G193+G200+G212+G215+G227+G196+G219+G208</f>
        <v>1207.3</v>
      </c>
      <c r="H173" s="31">
        <f>H177+H181+H185+H189+H193+H200+H212+H215+H227+H196+H219+H208</f>
        <v>2502.15</v>
      </c>
    </row>
    <row r="174" spans="1:8" s="24" customFormat="1" ht="31.5" x14ac:dyDescent="0.25">
      <c r="A174" s="70" t="s">
        <v>126</v>
      </c>
      <c r="B174" s="73" t="s">
        <v>127</v>
      </c>
      <c r="C174" s="18"/>
      <c r="D174" s="6"/>
      <c r="E174" s="6"/>
      <c r="F174" s="31">
        <f t="shared" ref="F174:G176" si="50">F175</f>
        <v>385.596</v>
      </c>
      <c r="G174" s="31">
        <f t="shared" si="50"/>
        <v>409</v>
      </c>
      <c r="H174" s="31">
        <f>H175</f>
        <v>409</v>
      </c>
    </row>
    <row r="175" spans="1:8" s="24" customFormat="1" ht="15.75" x14ac:dyDescent="0.25">
      <c r="A175" s="19" t="s">
        <v>15</v>
      </c>
      <c r="B175" s="73" t="s">
        <v>127</v>
      </c>
      <c r="C175" s="18" t="s">
        <v>16</v>
      </c>
      <c r="D175" s="6"/>
      <c r="E175" s="6"/>
      <c r="F175" s="31">
        <f t="shared" si="50"/>
        <v>385.596</v>
      </c>
      <c r="G175" s="31">
        <f t="shared" si="50"/>
        <v>409</v>
      </c>
      <c r="H175" s="31">
        <f>H176</f>
        <v>409</v>
      </c>
    </row>
    <row r="176" spans="1:8" s="24" customFormat="1" ht="31.5" x14ac:dyDescent="0.25">
      <c r="A176" s="20" t="s">
        <v>128</v>
      </c>
      <c r="B176" s="73" t="s">
        <v>127</v>
      </c>
      <c r="C176" s="18" t="s">
        <v>129</v>
      </c>
      <c r="D176" s="6"/>
      <c r="E176" s="6"/>
      <c r="F176" s="31">
        <f t="shared" si="50"/>
        <v>385.596</v>
      </c>
      <c r="G176" s="31">
        <f t="shared" si="50"/>
        <v>409</v>
      </c>
      <c r="H176" s="31">
        <f>H177</f>
        <v>409</v>
      </c>
    </row>
    <row r="177" spans="1:8" s="24" customFormat="1" ht="15.75" x14ac:dyDescent="0.25">
      <c r="A177" s="19" t="s">
        <v>19</v>
      </c>
      <c r="B177" s="73" t="s">
        <v>127</v>
      </c>
      <c r="C177" s="18" t="s">
        <v>129</v>
      </c>
      <c r="D177" s="6">
        <v>10</v>
      </c>
      <c r="E177" s="13" t="s">
        <v>12</v>
      </c>
      <c r="F177" s="33">
        <f>585.583-199.987</f>
        <v>385.596</v>
      </c>
      <c r="G177" s="33">
        <v>409</v>
      </c>
      <c r="H177" s="31">
        <v>409</v>
      </c>
    </row>
    <row r="178" spans="1:8" s="24" customFormat="1" ht="47.25" x14ac:dyDescent="0.25">
      <c r="A178" s="70" t="s">
        <v>130</v>
      </c>
      <c r="B178" s="73" t="s">
        <v>131</v>
      </c>
      <c r="C178" s="21"/>
      <c r="D178" s="22"/>
      <c r="E178" s="22"/>
      <c r="F178" s="31">
        <f t="shared" ref="F178:G180" si="51">F179</f>
        <v>50</v>
      </c>
      <c r="G178" s="31">
        <f t="shared" si="51"/>
        <v>50</v>
      </c>
      <c r="H178" s="31">
        <f>H179</f>
        <v>50</v>
      </c>
    </row>
    <row r="179" spans="1:8" s="24" customFormat="1" ht="15.75" x14ac:dyDescent="0.25">
      <c r="A179" s="11" t="s">
        <v>13</v>
      </c>
      <c r="B179" s="73" t="s">
        <v>131</v>
      </c>
      <c r="C179" s="18" t="s">
        <v>14</v>
      </c>
      <c r="D179" s="22"/>
      <c r="E179" s="22"/>
      <c r="F179" s="31">
        <f t="shared" si="51"/>
        <v>50</v>
      </c>
      <c r="G179" s="31">
        <f t="shared" si="51"/>
        <v>50</v>
      </c>
      <c r="H179" s="31">
        <f>H180</f>
        <v>50</v>
      </c>
    </row>
    <row r="180" spans="1:8" s="24" customFormat="1" ht="15.75" x14ac:dyDescent="0.25">
      <c r="A180" s="11" t="s">
        <v>132</v>
      </c>
      <c r="B180" s="73" t="s">
        <v>131</v>
      </c>
      <c r="C180" s="18" t="s">
        <v>133</v>
      </c>
      <c r="D180" s="22"/>
      <c r="E180" s="22"/>
      <c r="F180" s="31">
        <f t="shared" si="51"/>
        <v>50</v>
      </c>
      <c r="G180" s="31">
        <f t="shared" si="51"/>
        <v>50</v>
      </c>
      <c r="H180" s="31">
        <f>H181</f>
        <v>50</v>
      </c>
    </row>
    <row r="181" spans="1:8" s="24" customFormat="1" ht="15.75" x14ac:dyDescent="0.25">
      <c r="A181" s="11" t="s">
        <v>35</v>
      </c>
      <c r="B181" s="73" t="s">
        <v>131</v>
      </c>
      <c r="C181" s="18" t="s">
        <v>133</v>
      </c>
      <c r="D181" s="13" t="s">
        <v>12</v>
      </c>
      <c r="E181" s="13">
        <v>11</v>
      </c>
      <c r="F181" s="33">
        <v>50</v>
      </c>
      <c r="G181" s="33">
        <v>50</v>
      </c>
      <c r="H181" s="31">
        <v>50</v>
      </c>
    </row>
    <row r="182" spans="1:8" s="24" customFormat="1" ht="24" customHeight="1" x14ac:dyDescent="0.25">
      <c r="A182" s="23" t="s">
        <v>134</v>
      </c>
      <c r="B182" s="75" t="s">
        <v>135</v>
      </c>
      <c r="C182" s="13"/>
      <c r="D182" s="6"/>
      <c r="E182" s="6"/>
      <c r="F182" s="31">
        <f t="shared" ref="F182:G184" si="52">F183</f>
        <v>39</v>
      </c>
      <c r="G182" s="31">
        <f t="shared" si="52"/>
        <v>40</v>
      </c>
      <c r="H182" s="31">
        <f>H183</f>
        <v>40</v>
      </c>
    </row>
    <row r="183" spans="1:8" s="24" customFormat="1" ht="33" customHeight="1" x14ac:dyDescent="0.25">
      <c r="A183" s="9" t="s">
        <v>9</v>
      </c>
      <c r="B183" s="75" t="s">
        <v>135</v>
      </c>
      <c r="C183" s="13" t="s">
        <v>10</v>
      </c>
      <c r="D183" s="6"/>
      <c r="E183" s="6"/>
      <c r="F183" s="31">
        <f t="shared" si="52"/>
        <v>39</v>
      </c>
      <c r="G183" s="31">
        <f t="shared" si="52"/>
        <v>40</v>
      </c>
      <c r="H183" s="31">
        <f>H184</f>
        <v>40</v>
      </c>
    </row>
    <row r="184" spans="1:8" s="24" customFormat="1" ht="33" customHeight="1" x14ac:dyDescent="0.25">
      <c r="A184" s="23" t="s">
        <v>47</v>
      </c>
      <c r="B184" s="75" t="s">
        <v>135</v>
      </c>
      <c r="C184" s="13" t="s">
        <v>98</v>
      </c>
      <c r="D184" s="6"/>
      <c r="E184" s="6"/>
      <c r="F184" s="31">
        <f t="shared" si="52"/>
        <v>39</v>
      </c>
      <c r="G184" s="31">
        <f t="shared" si="52"/>
        <v>40</v>
      </c>
      <c r="H184" s="31">
        <f>H185</f>
        <v>40</v>
      </c>
    </row>
    <row r="185" spans="1:8" s="24" customFormat="1" ht="26.25" customHeight="1" x14ac:dyDescent="0.25">
      <c r="A185" s="23" t="s">
        <v>23</v>
      </c>
      <c r="B185" s="75" t="s">
        <v>135</v>
      </c>
      <c r="C185" s="13" t="s">
        <v>98</v>
      </c>
      <c r="D185" s="13" t="s">
        <v>11</v>
      </c>
      <c r="E185" s="6">
        <v>12</v>
      </c>
      <c r="F185" s="33">
        <v>39</v>
      </c>
      <c r="G185" s="33">
        <v>40</v>
      </c>
      <c r="H185" s="31">
        <v>40</v>
      </c>
    </row>
    <row r="186" spans="1:8" s="24" customFormat="1" ht="52.5" customHeight="1" x14ac:dyDescent="0.25">
      <c r="A186" s="71" t="s">
        <v>181</v>
      </c>
      <c r="B186" s="73" t="s">
        <v>183</v>
      </c>
      <c r="C186" s="13"/>
      <c r="D186" s="13"/>
      <c r="E186" s="6"/>
      <c r="F186" s="33">
        <f>F187</f>
        <v>100.3094</v>
      </c>
      <c r="G186" s="33">
        <f t="shared" ref="G186:H188" si="53">G187</f>
        <v>0</v>
      </c>
      <c r="H186" s="33">
        <f t="shared" si="53"/>
        <v>0</v>
      </c>
    </row>
    <row r="187" spans="1:8" s="24" customFormat="1" ht="28.5" customHeight="1" x14ac:dyDescent="0.25">
      <c r="A187" s="122" t="s">
        <v>103</v>
      </c>
      <c r="B187" s="73" t="s">
        <v>183</v>
      </c>
      <c r="C187" s="13" t="s">
        <v>14</v>
      </c>
      <c r="D187" s="13"/>
      <c r="E187" s="6"/>
      <c r="F187" s="33">
        <f>F188</f>
        <v>100.3094</v>
      </c>
      <c r="G187" s="33">
        <f t="shared" si="53"/>
        <v>0</v>
      </c>
      <c r="H187" s="33">
        <f t="shared" si="53"/>
        <v>0</v>
      </c>
    </row>
    <row r="188" spans="1:8" s="24" customFormat="1" ht="22.5" customHeight="1" x14ac:dyDescent="0.25">
      <c r="A188" s="122" t="s">
        <v>202</v>
      </c>
      <c r="B188" s="73" t="s">
        <v>183</v>
      </c>
      <c r="C188" s="13" t="s">
        <v>203</v>
      </c>
      <c r="D188" s="13"/>
      <c r="E188" s="6"/>
      <c r="F188" s="33">
        <f>F189</f>
        <v>100.3094</v>
      </c>
      <c r="G188" s="33">
        <f t="shared" si="53"/>
        <v>0</v>
      </c>
      <c r="H188" s="33">
        <f t="shared" si="53"/>
        <v>0</v>
      </c>
    </row>
    <row r="189" spans="1:8" s="24" customFormat="1" ht="26.25" customHeight="1" x14ac:dyDescent="0.25">
      <c r="A189" s="82" t="s">
        <v>182</v>
      </c>
      <c r="B189" s="73" t="s">
        <v>183</v>
      </c>
      <c r="C189" s="13" t="s">
        <v>98</v>
      </c>
      <c r="D189" s="13" t="s">
        <v>12</v>
      </c>
      <c r="E189" s="13" t="s">
        <v>25</v>
      </c>
      <c r="F189" s="31">
        <f>141.464-41.1546</f>
        <v>100.3094</v>
      </c>
      <c r="G189" s="33">
        <v>0</v>
      </c>
      <c r="H189" s="31">
        <v>0</v>
      </c>
    </row>
    <row r="190" spans="1:8" s="24" customFormat="1" ht="32.25" customHeight="1" x14ac:dyDescent="0.25">
      <c r="A190" s="70" t="s">
        <v>179</v>
      </c>
      <c r="B190" s="73" t="s">
        <v>180</v>
      </c>
      <c r="C190" s="13"/>
      <c r="D190" s="13"/>
      <c r="E190" s="6"/>
      <c r="F190" s="33">
        <f>F191</f>
        <v>22.695999999999998</v>
      </c>
      <c r="G190" s="33">
        <f t="shared" ref="G190:H192" si="54">G191</f>
        <v>214.5</v>
      </c>
      <c r="H190" s="33">
        <f t="shared" si="54"/>
        <v>1764.35</v>
      </c>
    </row>
    <row r="191" spans="1:8" s="24" customFormat="1" ht="28.5" customHeight="1" x14ac:dyDescent="0.25">
      <c r="A191" s="70" t="s">
        <v>46</v>
      </c>
      <c r="B191" s="73" t="s">
        <v>180</v>
      </c>
      <c r="C191" s="13" t="s">
        <v>10</v>
      </c>
      <c r="D191" s="13"/>
      <c r="E191" s="6"/>
      <c r="F191" s="33">
        <f>F192</f>
        <v>22.695999999999998</v>
      </c>
      <c r="G191" s="33">
        <f t="shared" si="54"/>
        <v>214.5</v>
      </c>
      <c r="H191" s="33">
        <f t="shared" si="54"/>
        <v>1764.35</v>
      </c>
    </row>
    <row r="192" spans="1:8" s="24" customFormat="1" ht="33" customHeight="1" x14ac:dyDescent="0.25">
      <c r="A192" s="74" t="s">
        <v>47</v>
      </c>
      <c r="B192" s="73" t="s">
        <v>180</v>
      </c>
      <c r="C192" s="13" t="s">
        <v>98</v>
      </c>
      <c r="D192" s="13"/>
      <c r="E192" s="6"/>
      <c r="F192" s="33">
        <f>F193</f>
        <v>22.695999999999998</v>
      </c>
      <c r="G192" s="33">
        <f t="shared" si="54"/>
        <v>214.5</v>
      </c>
      <c r="H192" s="33">
        <f t="shared" si="54"/>
        <v>1764.35</v>
      </c>
    </row>
    <row r="193" spans="1:8" s="24" customFormat="1" ht="26.25" customHeight="1" x14ac:dyDescent="0.25">
      <c r="A193" s="5" t="s">
        <v>29</v>
      </c>
      <c r="B193" s="73" t="s">
        <v>180</v>
      </c>
      <c r="C193" s="13" t="s">
        <v>98</v>
      </c>
      <c r="D193" s="13" t="s">
        <v>22</v>
      </c>
      <c r="E193" s="13" t="s">
        <v>17</v>
      </c>
      <c r="F193" s="33">
        <f>214.5-0.62-10.7-11-169.484</f>
        <v>22.695999999999998</v>
      </c>
      <c r="G193" s="33">
        <v>214.5</v>
      </c>
      <c r="H193" s="33">
        <f>216.5-200+1747.85</f>
        <v>1764.35</v>
      </c>
    </row>
    <row r="194" spans="1:8" s="24" customFormat="1" ht="26.25" customHeight="1" x14ac:dyDescent="0.25">
      <c r="A194" s="5" t="s">
        <v>155</v>
      </c>
      <c r="B194" s="73" t="s">
        <v>180</v>
      </c>
      <c r="C194" s="13" t="s">
        <v>196</v>
      </c>
      <c r="D194" s="13"/>
      <c r="E194" s="13"/>
      <c r="F194" s="33">
        <f>F195</f>
        <v>0.62</v>
      </c>
      <c r="G194" s="33">
        <f t="shared" ref="G194:H195" si="55">G195</f>
        <v>0</v>
      </c>
      <c r="H194" s="33">
        <f t="shared" si="55"/>
        <v>0</v>
      </c>
    </row>
    <row r="195" spans="1:8" s="24" customFormat="1" ht="26.25" customHeight="1" x14ac:dyDescent="0.25">
      <c r="A195" s="5" t="s">
        <v>197</v>
      </c>
      <c r="B195" s="73" t="s">
        <v>180</v>
      </c>
      <c r="C195" s="13" t="s">
        <v>196</v>
      </c>
      <c r="D195" s="13"/>
      <c r="E195" s="13"/>
      <c r="F195" s="33">
        <f>F196</f>
        <v>0.62</v>
      </c>
      <c r="G195" s="33">
        <f t="shared" si="55"/>
        <v>0</v>
      </c>
      <c r="H195" s="33">
        <f t="shared" si="55"/>
        <v>0</v>
      </c>
    </row>
    <row r="196" spans="1:8" s="24" customFormat="1" ht="26.25" customHeight="1" x14ac:dyDescent="0.25">
      <c r="A196" s="5" t="s">
        <v>29</v>
      </c>
      <c r="B196" s="73" t="s">
        <v>180</v>
      </c>
      <c r="C196" s="13" t="s">
        <v>196</v>
      </c>
      <c r="D196" s="13" t="s">
        <v>22</v>
      </c>
      <c r="E196" s="13" t="s">
        <v>17</v>
      </c>
      <c r="F196" s="33">
        <v>0.62</v>
      </c>
      <c r="G196" s="33">
        <v>0</v>
      </c>
      <c r="H196" s="33">
        <v>0</v>
      </c>
    </row>
    <row r="197" spans="1:8" s="24" customFormat="1" ht="34.5" customHeight="1" x14ac:dyDescent="0.25">
      <c r="A197" s="9" t="s">
        <v>136</v>
      </c>
      <c r="B197" s="73" t="s">
        <v>137</v>
      </c>
      <c r="C197" s="13"/>
      <c r="D197" s="13"/>
      <c r="E197" s="13"/>
      <c r="F197" s="33">
        <f t="shared" ref="F197:G198" si="56">F198</f>
        <v>2217.9049999999997</v>
      </c>
      <c r="G197" s="33">
        <f t="shared" si="56"/>
        <v>250</v>
      </c>
      <c r="H197" s="33">
        <f>H198</f>
        <v>0</v>
      </c>
    </row>
    <row r="198" spans="1:8" s="24" customFormat="1" ht="34.5" customHeight="1" x14ac:dyDescent="0.25">
      <c r="A198" s="9" t="s">
        <v>9</v>
      </c>
      <c r="B198" s="73" t="s">
        <v>137</v>
      </c>
      <c r="C198" s="13" t="s">
        <v>10</v>
      </c>
      <c r="D198" s="13"/>
      <c r="E198" s="13"/>
      <c r="F198" s="33">
        <f t="shared" si="56"/>
        <v>2217.9049999999997</v>
      </c>
      <c r="G198" s="33">
        <f t="shared" si="56"/>
        <v>250</v>
      </c>
      <c r="H198" s="33">
        <f>H199</f>
        <v>0</v>
      </c>
    </row>
    <row r="199" spans="1:8" s="24" customFormat="1" ht="34.5" customHeight="1" x14ac:dyDescent="0.25">
      <c r="A199" s="5" t="s">
        <v>47</v>
      </c>
      <c r="B199" s="73" t="s">
        <v>137</v>
      </c>
      <c r="C199" s="13" t="s">
        <v>98</v>
      </c>
      <c r="D199" s="13"/>
      <c r="E199" s="13"/>
      <c r="F199" s="33">
        <f>F200</f>
        <v>2217.9049999999997</v>
      </c>
      <c r="G199" s="33">
        <f>G200</f>
        <v>250</v>
      </c>
      <c r="H199" s="33">
        <f>H200</f>
        <v>0</v>
      </c>
    </row>
    <row r="200" spans="1:8" s="24" customFormat="1" ht="18.75" customHeight="1" x14ac:dyDescent="0.25">
      <c r="A200" s="5" t="s">
        <v>29</v>
      </c>
      <c r="B200" s="73" t="s">
        <v>137</v>
      </c>
      <c r="C200" s="13" t="s">
        <v>98</v>
      </c>
      <c r="D200" s="13" t="s">
        <v>22</v>
      </c>
      <c r="E200" s="13" t="s">
        <v>17</v>
      </c>
      <c r="F200" s="33">
        <f>240+800+281.53+85+415+396.375</f>
        <v>2217.9049999999997</v>
      </c>
      <c r="G200" s="33">
        <v>250</v>
      </c>
      <c r="H200" s="33">
        <f>250-250</f>
        <v>0</v>
      </c>
    </row>
    <row r="201" spans="1:8" s="24" customFormat="1" ht="18.75" customHeight="1" x14ac:dyDescent="0.25">
      <c r="A201" s="23" t="s">
        <v>220</v>
      </c>
      <c r="B201" s="73" t="s">
        <v>217</v>
      </c>
      <c r="C201" s="13"/>
      <c r="D201" s="13"/>
      <c r="E201" s="13"/>
      <c r="F201" s="33">
        <f>F202</f>
        <v>96</v>
      </c>
      <c r="G201" s="33">
        <f t="shared" ref="G201:H203" si="57">G202</f>
        <v>0</v>
      </c>
      <c r="H201" s="33">
        <f t="shared" si="57"/>
        <v>0</v>
      </c>
    </row>
    <row r="202" spans="1:8" s="24" customFormat="1" ht="41.25" customHeight="1" x14ac:dyDescent="0.25">
      <c r="A202" s="9" t="s">
        <v>9</v>
      </c>
      <c r="B202" s="73" t="s">
        <v>217</v>
      </c>
      <c r="C202" s="13" t="s">
        <v>10</v>
      </c>
      <c r="D202" s="13"/>
      <c r="E202" s="13"/>
      <c r="F202" s="33">
        <f>F203</f>
        <v>96</v>
      </c>
      <c r="G202" s="33">
        <f t="shared" si="57"/>
        <v>0</v>
      </c>
      <c r="H202" s="33">
        <f t="shared" si="57"/>
        <v>0</v>
      </c>
    </row>
    <row r="203" spans="1:8" s="24" customFormat="1" ht="33.75" customHeight="1" x14ac:dyDescent="0.25">
      <c r="A203" s="5" t="s">
        <v>47</v>
      </c>
      <c r="B203" s="73" t="s">
        <v>217</v>
      </c>
      <c r="C203" s="13" t="s">
        <v>98</v>
      </c>
      <c r="D203" s="13"/>
      <c r="E203" s="13"/>
      <c r="F203" s="33">
        <f>F204</f>
        <v>96</v>
      </c>
      <c r="G203" s="33">
        <f t="shared" si="57"/>
        <v>0</v>
      </c>
      <c r="H203" s="33">
        <f t="shared" si="57"/>
        <v>0</v>
      </c>
    </row>
    <row r="204" spans="1:8" s="24" customFormat="1" ht="18.75" customHeight="1" x14ac:dyDescent="0.25">
      <c r="A204" s="5" t="s">
        <v>24</v>
      </c>
      <c r="B204" s="73" t="s">
        <v>217</v>
      </c>
      <c r="C204" s="13" t="s">
        <v>98</v>
      </c>
      <c r="D204" s="13" t="s">
        <v>22</v>
      </c>
      <c r="E204" s="13" t="s">
        <v>12</v>
      </c>
      <c r="F204" s="33">
        <v>96</v>
      </c>
      <c r="G204" s="33">
        <v>0</v>
      </c>
      <c r="H204" s="33">
        <v>0</v>
      </c>
    </row>
    <row r="205" spans="1:8" s="24" customFormat="1" ht="24.75" customHeight="1" x14ac:dyDescent="0.25">
      <c r="A205" s="23" t="s">
        <v>204</v>
      </c>
      <c r="B205" s="73" t="s">
        <v>205</v>
      </c>
      <c r="C205" s="13"/>
      <c r="D205" s="13"/>
      <c r="E205" s="13"/>
      <c r="F205" s="33">
        <f>F206</f>
        <v>0</v>
      </c>
      <c r="G205" s="33">
        <f t="shared" ref="G205:H207" si="58">G206</f>
        <v>10</v>
      </c>
      <c r="H205" s="33">
        <f t="shared" si="58"/>
        <v>0</v>
      </c>
    </row>
    <row r="206" spans="1:8" s="24" customFormat="1" ht="32.25" customHeight="1" x14ac:dyDescent="0.25">
      <c r="A206" s="23" t="s">
        <v>46</v>
      </c>
      <c r="B206" s="73" t="s">
        <v>205</v>
      </c>
      <c r="C206" s="13" t="s">
        <v>10</v>
      </c>
      <c r="D206" s="13"/>
      <c r="E206" s="13"/>
      <c r="F206" s="33">
        <f>F207</f>
        <v>0</v>
      </c>
      <c r="G206" s="33">
        <f t="shared" si="58"/>
        <v>10</v>
      </c>
      <c r="H206" s="33">
        <f t="shared" si="58"/>
        <v>0</v>
      </c>
    </row>
    <row r="207" spans="1:8" s="24" customFormat="1" ht="35.25" customHeight="1" x14ac:dyDescent="0.25">
      <c r="A207" s="23" t="s">
        <v>47</v>
      </c>
      <c r="B207" s="73" t="s">
        <v>205</v>
      </c>
      <c r="C207" s="13" t="s">
        <v>98</v>
      </c>
      <c r="D207" s="13"/>
      <c r="E207" s="13"/>
      <c r="F207" s="33">
        <f>F208</f>
        <v>0</v>
      </c>
      <c r="G207" s="33">
        <f t="shared" si="58"/>
        <v>10</v>
      </c>
      <c r="H207" s="33">
        <f t="shared" si="58"/>
        <v>0</v>
      </c>
    </row>
    <row r="208" spans="1:8" s="24" customFormat="1" ht="21.75" customHeight="1" x14ac:dyDescent="0.25">
      <c r="A208" s="23" t="s">
        <v>29</v>
      </c>
      <c r="B208" s="73" t="s">
        <v>205</v>
      </c>
      <c r="C208" s="13" t="s">
        <v>98</v>
      </c>
      <c r="D208" s="13" t="s">
        <v>22</v>
      </c>
      <c r="E208" s="13" t="s">
        <v>17</v>
      </c>
      <c r="F208" s="33">
        <f>10-10</f>
        <v>0</v>
      </c>
      <c r="G208" s="33">
        <v>10</v>
      </c>
      <c r="H208" s="33">
        <f>10-10</f>
        <v>0</v>
      </c>
    </row>
    <row r="209" spans="1:8" s="24" customFormat="1" ht="31.5" x14ac:dyDescent="0.25">
      <c r="A209" s="23" t="s">
        <v>138</v>
      </c>
      <c r="B209" s="73" t="s">
        <v>139</v>
      </c>
      <c r="C209" s="13"/>
      <c r="D209" s="13"/>
      <c r="E209" s="13"/>
      <c r="F209" s="33">
        <f t="shared" ref="F209:G209" si="59">F210+F213</f>
        <v>143.19999999999999</v>
      </c>
      <c r="G209" s="33">
        <f t="shared" si="59"/>
        <v>144.80000000000001</v>
      </c>
      <c r="H209" s="33">
        <f>H210+H213</f>
        <v>149.80000000000001</v>
      </c>
    </row>
    <row r="210" spans="1:8" s="24" customFormat="1" ht="78.75" x14ac:dyDescent="0.25">
      <c r="A210" s="5" t="s">
        <v>6</v>
      </c>
      <c r="B210" s="73" t="s">
        <v>139</v>
      </c>
      <c r="C210" s="13" t="s">
        <v>7</v>
      </c>
      <c r="D210" s="13"/>
      <c r="E210" s="13"/>
      <c r="F210" s="33">
        <f t="shared" ref="F210:G211" si="60">F211</f>
        <v>122.06559</v>
      </c>
      <c r="G210" s="33">
        <f t="shared" si="60"/>
        <v>125.3</v>
      </c>
      <c r="H210" s="33">
        <f>H211</f>
        <v>130.30000000000001</v>
      </c>
    </row>
    <row r="211" spans="1:8" s="24" customFormat="1" ht="31.5" x14ac:dyDescent="0.25">
      <c r="A211" s="23" t="s">
        <v>96</v>
      </c>
      <c r="B211" s="73" t="s">
        <v>139</v>
      </c>
      <c r="C211" s="13" t="s">
        <v>97</v>
      </c>
      <c r="D211" s="13"/>
      <c r="E211" s="13"/>
      <c r="F211" s="33">
        <f t="shared" si="60"/>
        <v>122.06559</v>
      </c>
      <c r="G211" s="33">
        <f t="shared" si="60"/>
        <v>125.3</v>
      </c>
      <c r="H211" s="33">
        <f>H212</f>
        <v>130.30000000000001</v>
      </c>
    </row>
    <row r="212" spans="1:8" s="24" customFormat="1" ht="15.75" x14ac:dyDescent="0.25">
      <c r="A212" s="23" t="s">
        <v>140</v>
      </c>
      <c r="B212" s="73" t="s">
        <v>139</v>
      </c>
      <c r="C212" s="13" t="s">
        <v>97</v>
      </c>
      <c r="D212" s="13" t="s">
        <v>21</v>
      </c>
      <c r="E212" s="13" t="s">
        <v>17</v>
      </c>
      <c r="F212" s="31">
        <f>123.7-2.10965+0.47524</f>
        <v>122.06559</v>
      </c>
      <c r="G212" s="31">
        <v>125.3</v>
      </c>
      <c r="H212" s="31">
        <v>130.30000000000001</v>
      </c>
    </row>
    <row r="213" spans="1:8" s="24" customFormat="1" ht="31.5" x14ac:dyDescent="0.25">
      <c r="A213" s="9" t="s">
        <v>9</v>
      </c>
      <c r="B213" s="73" t="s">
        <v>139</v>
      </c>
      <c r="C213" s="13" t="s">
        <v>10</v>
      </c>
      <c r="D213" s="13"/>
      <c r="E213" s="13"/>
      <c r="F213" s="33">
        <f t="shared" ref="F213:G214" si="61">F214</f>
        <v>21.134409999999999</v>
      </c>
      <c r="G213" s="33">
        <f t="shared" si="61"/>
        <v>19.5</v>
      </c>
      <c r="H213" s="33">
        <f>H214</f>
        <v>19.5</v>
      </c>
    </row>
    <row r="214" spans="1:8" s="24" customFormat="1" ht="32.25" customHeight="1" x14ac:dyDescent="0.25">
      <c r="A214" s="23" t="s">
        <v>47</v>
      </c>
      <c r="B214" s="73" t="s">
        <v>139</v>
      </c>
      <c r="C214" s="13" t="s">
        <v>98</v>
      </c>
      <c r="D214" s="13"/>
      <c r="E214" s="13"/>
      <c r="F214" s="33">
        <f t="shared" si="61"/>
        <v>21.134409999999999</v>
      </c>
      <c r="G214" s="33">
        <f t="shared" si="61"/>
        <v>19.5</v>
      </c>
      <c r="H214" s="33">
        <f>H215</f>
        <v>19.5</v>
      </c>
    </row>
    <row r="215" spans="1:8" s="24" customFormat="1" ht="21.75" customHeight="1" x14ac:dyDescent="0.25">
      <c r="A215" s="23" t="s">
        <v>140</v>
      </c>
      <c r="B215" s="73" t="s">
        <v>139</v>
      </c>
      <c r="C215" s="13" t="s">
        <v>98</v>
      </c>
      <c r="D215" s="13" t="s">
        <v>21</v>
      </c>
      <c r="E215" s="13" t="s">
        <v>17</v>
      </c>
      <c r="F215" s="33">
        <f>19.5+1.63441</f>
        <v>21.134409999999999</v>
      </c>
      <c r="G215" s="33">
        <v>19.5</v>
      </c>
      <c r="H215" s="33">
        <v>19.5</v>
      </c>
    </row>
    <row r="216" spans="1:8" s="120" customFormat="1" ht="31.5" x14ac:dyDescent="0.25">
      <c r="A216" s="119" t="s">
        <v>201</v>
      </c>
      <c r="B216" s="73" t="s">
        <v>200</v>
      </c>
      <c r="C216" s="13" t="s">
        <v>10</v>
      </c>
      <c r="D216" s="13"/>
      <c r="E216" s="73"/>
      <c r="F216" s="33">
        <f>F217</f>
        <v>300</v>
      </c>
      <c r="G216" s="33">
        <f t="shared" ref="G216:H217" si="62">G217</f>
        <v>0</v>
      </c>
      <c r="H216" s="33">
        <f t="shared" si="62"/>
        <v>0</v>
      </c>
    </row>
    <row r="217" spans="1:8" s="120" customFormat="1" ht="31.5" x14ac:dyDescent="0.25">
      <c r="A217" s="121" t="s">
        <v>46</v>
      </c>
      <c r="B217" s="73" t="s">
        <v>200</v>
      </c>
      <c r="C217" s="13" t="s">
        <v>10</v>
      </c>
      <c r="D217" s="13"/>
      <c r="E217" s="73"/>
      <c r="F217" s="33">
        <f>F218</f>
        <v>300</v>
      </c>
      <c r="G217" s="33">
        <f t="shared" si="62"/>
        <v>0</v>
      </c>
      <c r="H217" s="33">
        <f t="shared" si="62"/>
        <v>0</v>
      </c>
    </row>
    <row r="218" spans="1:8" s="120" customFormat="1" ht="31.5" x14ac:dyDescent="0.25">
      <c r="A218" s="119" t="s">
        <v>47</v>
      </c>
      <c r="B218" s="73" t="s">
        <v>200</v>
      </c>
      <c r="C218" s="13" t="s">
        <v>98</v>
      </c>
      <c r="D218" s="13"/>
      <c r="E218" s="73"/>
      <c r="F218" s="33">
        <f>F219</f>
        <v>300</v>
      </c>
      <c r="G218" s="33">
        <v>0</v>
      </c>
      <c r="H218" s="33">
        <v>0</v>
      </c>
    </row>
    <row r="219" spans="1:8" s="120" customFormat="1" ht="15.75" x14ac:dyDescent="0.25">
      <c r="A219" s="5" t="s">
        <v>29</v>
      </c>
      <c r="B219" s="73" t="s">
        <v>200</v>
      </c>
      <c r="C219" s="13" t="s">
        <v>98</v>
      </c>
      <c r="D219" s="13" t="s">
        <v>22</v>
      </c>
      <c r="E219" s="73" t="s">
        <v>17</v>
      </c>
      <c r="F219" s="33">
        <v>300</v>
      </c>
      <c r="G219" s="33">
        <v>0</v>
      </c>
      <c r="H219" s="33">
        <v>0</v>
      </c>
    </row>
    <row r="220" spans="1:8" s="120" customFormat="1" ht="63" x14ac:dyDescent="0.25">
      <c r="A220" s="125" t="s">
        <v>218</v>
      </c>
      <c r="B220" s="73" t="s">
        <v>219</v>
      </c>
      <c r="C220" s="13"/>
      <c r="D220" s="13"/>
      <c r="E220" s="73"/>
      <c r="F220" s="33">
        <f>F221</f>
        <v>120</v>
      </c>
      <c r="G220" s="33">
        <f t="shared" ref="G220:H222" si="63">G221</f>
        <v>0</v>
      </c>
      <c r="H220" s="33">
        <f t="shared" si="63"/>
        <v>0</v>
      </c>
    </row>
    <row r="221" spans="1:8" s="120" customFormat="1" ht="78.75" x14ac:dyDescent="0.25">
      <c r="A221" s="5" t="s">
        <v>6</v>
      </c>
      <c r="B221" s="73" t="s">
        <v>219</v>
      </c>
      <c r="C221" s="13" t="s">
        <v>7</v>
      </c>
      <c r="D221" s="13"/>
      <c r="E221" s="13"/>
      <c r="F221" s="33">
        <f>F222</f>
        <v>120</v>
      </c>
      <c r="G221" s="33">
        <f t="shared" si="63"/>
        <v>0</v>
      </c>
      <c r="H221" s="33">
        <f t="shared" si="63"/>
        <v>0</v>
      </c>
    </row>
    <row r="222" spans="1:8" s="120" customFormat="1" ht="31.5" x14ac:dyDescent="0.25">
      <c r="A222" s="23" t="s">
        <v>96</v>
      </c>
      <c r="B222" s="73" t="s">
        <v>219</v>
      </c>
      <c r="C222" s="13" t="s">
        <v>97</v>
      </c>
      <c r="D222" s="13"/>
      <c r="E222" s="13"/>
      <c r="F222" s="33">
        <f>F223</f>
        <v>120</v>
      </c>
      <c r="G222" s="33">
        <f t="shared" si="63"/>
        <v>0</v>
      </c>
      <c r="H222" s="33">
        <f t="shared" si="63"/>
        <v>0</v>
      </c>
    </row>
    <row r="223" spans="1:8" s="120" customFormat="1" ht="15.75" x14ac:dyDescent="0.25">
      <c r="A223" s="9" t="s">
        <v>26</v>
      </c>
      <c r="B223" s="73" t="s">
        <v>219</v>
      </c>
      <c r="C223" s="13" t="s">
        <v>97</v>
      </c>
      <c r="D223" s="13" t="s">
        <v>12</v>
      </c>
      <c r="E223" s="13" t="s">
        <v>27</v>
      </c>
      <c r="F223" s="33">
        <v>120</v>
      </c>
      <c r="G223" s="33">
        <v>0</v>
      </c>
      <c r="H223" s="33">
        <v>0</v>
      </c>
    </row>
    <row r="224" spans="1:8" s="24" customFormat="1" ht="35.25" customHeight="1" x14ac:dyDescent="0.25">
      <c r="A224" s="70" t="s">
        <v>141</v>
      </c>
      <c r="B224" s="73" t="s">
        <v>142</v>
      </c>
      <c r="C224" s="65"/>
      <c r="D224" s="65"/>
      <c r="E224" s="65"/>
      <c r="F224" s="33">
        <f t="shared" ref="F224:G226" si="64">F225</f>
        <v>108.44399</v>
      </c>
      <c r="G224" s="33">
        <f t="shared" si="64"/>
        <v>89</v>
      </c>
      <c r="H224" s="33">
        <f>H225</f>
        <v>89</v>
      </c>
    </row>
    <row r="225" spans="1:8" s="24" customFormat="1" ht="37.5" customHeight="1" x14ac:dyDescent="0.25">
      <c r="A225" s="9" t="s">
        <v>9</v>
      </c>
      <c r="B225" s="73" t="s">
        <v>142</v>
      </c>
      <c r="C225" s="65" t="s">
        <v>10</v>
      </c>
      <c r="D225" s="65"/>
      <c r="E225" s="65"/>
      <c r="F225" s="66">
        <f t="shared" si="64"/>
        <v>108.44399</v>
      </c>
      <c r="G225" s="66">
        <f t="shared" si="64"/>
        <v>89</v>
      </c>
      <c r="H225" s="66">
        <f>H226</f>
        <v>89</v>
      </c>
    </row>
    <row r="226" spans="1:8" s="24" customFormat="1" ht="31.5" x14ac:dyDescent="0.25">
      <c r="A226" s="25" t="s">
        <v>143</v>
      </c>
      <c r="B226" s="73" t="s">
        <v>142</v>
      </c>
      <c r="C226" s="65" t="s">
        <v>98</v>
      </c>
      <c r="D226" s="65"/>
      <c r="E226" s="65"/>
      <c r="F226" s="66">
        <f t="shared" si="64"/>
        <v>108.44399</v>
      </c>
      <c r="G226" s="66">
        <f t="shared" si="64"/>
        <v>89</v>
      </c>
      <c r="H226" s="66">
        <f>H227</f>
        <v>89</v>
      </c>
    </row>
    <row r="227" spans="1:8" s="24" customFormat="1" ht="19.5" customHeight="1" x14ac:dyDescent="0.25">
      <c r="A227" s="70" t="s">
        <v>24</v>
      </c>
      <c r="B227" s="73" t="s">
        <v>142</v>
      </c>
      <c r="C227" s="65" t="s">
        <v>98</v>
      </c>
      <c r="D227" s="65" t="s">
        <v>22</v>
      </c>
      <c r="E227" s="65" t="s">
        <v>12</v>
      </c>
      <c r="F227" s="66">
        <f>88.5+19.94399</f>
        <v>108.44399</v>
      </c>
      <c r="G227" s="66">
        <v>89</v>
      </c>
      <c r="H227" s="66">
        <v>89</v>
      </c>
    </row>
    <row r="228" spans="1:8" s="24" customFormat="1" ht="12.75" x14ac:dyDescent="0.25">
      <c r="E228" s="26"/>
      <c r="H228" s="27"/>
    </row>
  </sheetData>
  <autoFilter ref="A12:H228"/>
  <mergeCells count="12">
    <mergeCell ref="G2:H2"/>
    <mergeCell ref="G3:H3"/>
    <mergeCell ref="A7:H7"/>
    <mergeCell ref="F10:H10"/>
    <mergeCell ref="A10:A11"/>
    <mergeCell ref="B10:B11"/>
    <mergeCell ref="C10:C11"/>
    <mergeCell ref="D10:D11"/>
    <mergeCell ref="E10:E11"/>
    <mergeCell ref="A8:H8"/>
    <mergeCell ref="G5:H5"/>
    <mergeCell ref="G6:H6"/>
  </mergeCells>
  <pageMargins left="0.23622047244094491" right="0.23622047244094491" top="0.74803149606299213" bottom="0.74803149606299213" header="0.31496062992125984" footer="0.31496062992125984"/>
  <pageSetup paperSize="9" scale="55" fitToHeight="0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rep:2.43.1.172</dc:description>
  <cp:lastModifiedBy>1</cp:lastModifiedBy>
  <cp:lastPrinted>2019-07-25T11:44:45Z</cp:lastPrinted>
  <dcterms:created xsi:type="dcterms:W3CDTF">2017-10-11T12:40:42Z</dcterms:created>
  <dcterms:modified xsi:type="dcterms:W3CDTF">2019-11-28T06:55:55Z</dcterms:modified>
</cp:coreProperties>
</file>